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420" windowHeight="8550" tabRatio="940" activeTab="0"/>
  </bookViews>
  <sheets>
    <sheet name="Basic test data" sheetId="1" r:id="rId1"/>
    <sheet name="Cooking task" sheetId="2" r:id="rId2"/>
    <sheet name="Stove-1 CCT-1" sheetId="3" r:id="rId3"/>
    <sheet name="Stove-1 CCT-2" sheetId="4" r:id="rId4"/>
    <sheet name="Stove-1 CCT-3" sheetId="5" r:id="rId5"/>
    <sheet name="Stove-2 CCT-1" sheetId="6" r:id="rId6"/>
    <sheet name="Stove-2 CCT-2" sheetId="7" r:id="rId7"/>
    <sheet name="Stove-2 CCT-3" sheetId="8" r:id="rId8"/>
    <sheet name="Results" sheetId="9" r:id="rId9"/>
    <sheet name="Calorific values" sheetId="10" r:id="rId10"/>
  </sheets>
  <definedNames>
    <definedName name="_xlnm.Print_Area" localSheetId="0">'Basic test data'!$A$1:$R$28</definedName>
    <definedName name="_xlnm.Print_Area" localSheetId="1">'Cooking task'!$A$1:$J$29</definedName>
    <definedName name="_xlnm.Print_Area" localSheetId="8">'Results'!$A$1:$O$26</definedName>
  </definedNames>
  <calcPr fullCalcOnLoad="1"/>
</workbook>
</file>

<file path=xl/sharedStrings.xml><?xml version="1.0" encoding="utf-8"?>
<sst xmlns="http://schemas.openxmlformats.org/spreadsheetml/2006/main" count="1117" uniqueCount="530">
  <si>
    <t>Test Number</t>
  </si>
  <si>
    <t>Date</t>
  </si>
  <si>
    <t>Location</t>
  </si>
  <si>
    <t>CALCULATIONS</t>
  </si>
  <si>
    <t>Equivalent dry wood consumed</t>
  </si>
  <si>
    <t>Units</t>
  </si>
  <si>
    <t>m</t>
  </si>
  <si>
    <t>Weight of charcoal+container</t>
  </si>
  <si>
    <t>Wood species</t>
  </si>
  <si>
    <t>Source</t>
  </si>
  <si>
    <t>--</t>
  </si>
  <si>
    <t>kJ/kg</t>
  </si>
  <si>
    <t xml:space="preserve">Wood moisture content (% - wet basis) </t>
  </si>
  <si>
    <t>units</t>
  </si>
  <si>
    <t>g</t>
  </si>
  <si>
    <t>%</t>
  </si>
  <si>
    <t>Qualitative data</t>
  </si>
  <si>
    <t>Name(s) of Tester(s)</t>
  </si>
  <si>
    <t xml:space="preserve">data </t>
  </si>
  <si>
    <t>min</t>
  </si>
  <si>
    <t>data</t>
  </si>
  <si>
    <t>label</t>
  </si>
  <si>
    <t>MEASUREMENTS</t>
  </si>
  <si>
    <t>no wind</t>
  </si>
  <si>
    <t>light breeze</t>
  </si>
  <si>
    <t>moderate wind</t>
  </si>
  <si>
    <t>strong wind</t>
  </si>
  <si>
    <t>very strong wind</t>
  </si>
  <si>
    <t xml:space="preserve">Wind conditions </t>
  </si>
  <si>
    <t>douglas fir</t>
  </si>
  <si>
    <t>wind conditions</t>
  </si>
  <si>
    <t>Tree species</t>
  </si>
  <si>
    <t xml:space="preserve">acacia decurrens </t>
  </si>
  <si>
    <t>Sources</t>
  </si>
  <si>
    <t>alnus rubra</t>
  </si>
  <si>
    <t>eucalyptus globulus</t>
  </si>
  <si>
    <t>melia azedarach</t>
  </si>
  <si>
    <t>sapium sebiferum</t>
  </si>
  <si>
    <t>Calorific value (kcal/kg)</t>
  </si>
  <si>
    <t>albizia falcataria</t>
  </si>
  <si>
    <t>casuarina equistofolia</t>
  </si>
  <si>
    <t>derris indica</t>
  </si>
  <si>
    <t>gliricidia sepium</t>
  </si>
  <si>
    <t>gmelina arborea</t>
  </si>
  <si>
    <t>leucaena leucocephala</t>
  </si>
  <si>
    <t>rhizophera spp</t>
  </si>
  <si>
    <t>syzygium cumini</t>
  </si>
  <si>
    <t>trema spp</t>
  </si>
  <si>
    <t>acacia nilotica</t>
  </si>
  <si>
    <t>acacia tortilis</t>
  </si>
  <si>
    <t>albizia lebbek</t>
  </si>
  <si>
    <t>anogeissus latifolia</t>
  </si>
  <si>
    <t>balanites aegyptiaca</t>
  </si>
  <si>
    <t>dalbergia sissoo</t>
  </si>
  <si>
    <t>emblica ofiicinalis</t>
  </si>
  <si>
    <t>eucalyptus camaldulensis</t>
  </si>
  <si>
    <t>pithecellobium dulce</t>
  </si>
  <si>
    <t>populus euphratica</t>
  </si>
  <si>
    <t>prosopis cineraria</t>
  </si>
  <si>
    <t>zizyphus mauritania</t>
  </si>
  <si>
    <t>calliandra calothyrsus</t>
  </si>
  <si>
    <t>calliandra</t>
  </si>
  <si>
    <t>casuarina, she-oak, whistling pine</t>
  </si>
  <si>
    <t>Common name(s)</t>
  </si>
  <si>
    <t>India: pongam, ponga, kona, kanji, karanja, karanda; English: Indian beech</t>
  </si>
  <si>
    <t xml:space="preserve">acacia mearnsi </t>
  </si>
  <si>
    <t>black wattle</t>
  </si>
  <si>
    <t xml:space="preserve">psidium guajava </t>
  </si>
  <si>
    <t>Madre de cacao, kakauati (Philippines), Mexican lilac, madera negra</t>
  </si>
  <si>
    <t>gmelina, gumhar (India)</t>
  </si>
  <si>
    <t>leucaena, ipil-ipil (Philippines), uaxin (Latin America), lamtora (Indonesia), lead tree</t>
  </si>
  <si>
    <r>
      <t xml:space="preserve">mangrove spp (also </t>
    </r>
    <r>
      <rPr>
        <i/>
        <sz val="10"/>
        <rFont val="Arial"/>
        <family val="2"/>
      </rPr>
      <t>avicennia spp</t>
    </r>
    <r>
      <rPr>
        <sz val="10"/>
        <rFont val="Arial"/>
        <family val="2"/>
      </rPr>
      <t>)</t>
    </r>
  </si>
  <si>
    <t>jambolan, Java plum</t>
  </si>
  <si>
    <t>red alder</t>
  </si>
  <si>
    <t>southern blue gum, fever tree</t>
  </si>
  <si>
    <t>air dry</t>
  </si>
  <si>
    <t>egyptian thorn, babul (India), babar (Pakistan)</t>
  </si>
  <si>
    <t>umbrella thorn</t>
  </si>
  <si>
    <t xml:space="preserve">lebbek, East Indian walnut tree; </t>
  </si>
  <si>
    <t>dry</t>
  </si>
  <si>
    <t xml:space="preserve">axle-wood tree, dhausa (Hindi) </t>
  </si>
  <si>
    <t>red river gum, red gum</t>
  </si>
  <si>
    <t>quamachil, guamuchil (Mexico), Manila tamarind</t>
  </si>
  <si>
    <t>jand, khejri (India)</t>
  </si>
  <si>
    <t>Indian jujube, Indian plum</t>
  </si>
  <si>
    <t>batai, malucca albizia, ,placata</t>
  </si>
  <si>
    <t>guava, guayaba</t>
  </si>
  <si>
    <t>king wattle, green wattle, Sydney black wattle</t>
  </si>
  <si>
    <t>China berry, Persian lilac, bead tree, cape lilac</t>
  </si>
  <si>
    <t>Chinese tallow tree, soap tree, tarchabi (pahari) shishum (India)</t>
  </si>
  <si>
    <t>desert date, thorn tree, soapberry tree</t>
  </si>
  <si>
    <t>sissoo, shisham, karra, shewa</t>
  </si>
  <si>
    <t>Euphrates poplar, saf-saf, Indian poplar</t>
  </si>
  <si>
    <t xml:space="preserve">bark </t>
  </si>
  <si>
    <t>wood</t>
  </si>
  <si>
    <t>balsam fir</t>
  </si>
  <si>
    <t>beech</t>
  </si>
  <si>
    <t>black cottonwood</t>
  </si>
  <si>
    <t>black willow</t>
  </si>
  <si>
    <t>eastern hemlock</t>
  </si>
  <si>
    <t>elm</t>
  </si>
  <si>
    <t>hickory</t>
  </si>
  <si>
    <t>ponderosa pine</t>
  </si>
  <si>
    <t>red maple</t>
  </si>
  <si>
    <t>red oak</t>
  </si>
  <si>
    <t>southern pine</t>
  </si>
  <si>
    <t>sycamore</t>
  </si>
  <si>
    <t>western hemlock</t>
  </si>
  <si>
    <t>western red cedar</t>
  </si>
  <si>
    <t xml:space="preserve">white oak </t>
  </si>
  <si>
    <t>abies balsamea</t>
  </si>
  <si>
    <t>fagus spp</t>
  </si>
  <si>
    <t>populus trichocarpa</t>
  </si>
  <si>
    <t>pseudotsuga menziesii</t>
  </si>
  <si>
    <t>tsuga canadensis</t>
  </si>
  <si>
    <t>ulmus spp</t>
  </si>
  <si>
    <t>pinus ponderosa</t>
  </si>
  <si>
    <t>carya spp</t>
  </si>
  <si>
    <t>acer rubrum</t>
  </si>
  <si>
    <t xml:space="preserve">quercus rubra </t>
  </si>
  <si>
    <t>pinus elliotii</t>
  </si>
  <si>
    <t>platanus occidentalis</t>
  </si>
  <si>
    <t>tsuga heterophylla</t>
  </si>
  <si>
    <t>thuja plicata</t>
  </si>
  <si>
    <t>quercus bicolor</t>
  </si>
  <si>
    <t>Data on N. American trees from Cheremisinoff (1980)</t>
  </si>
  <si>
    <t>(select from list)</t>
  </si>
  <si>
    <t>Average Hardwood</t>
  </si>
  <si>
    <t>Average Softwood (conifer)</t>
  </si>
  <si>
    <t>Possible</t>
  </si>
  <si>
    <t>Nitrogen</t>
  </si>
  <si>
    <t>Use</t>
  </si>
  <si>
    <t>Oven-dry</t>
  </si>
  <si>
    <t>Acacia auriculiformis</t>
  </si>
  <si>
    <t>S, C</t>
  </si>
  <si>
    <t>Y</t>
  </si>
  <si>
    <t>F</t>
  </si>
  <si>
    <t>600-800</t>
  </si>
  <si>
    <t>Acacia decurrens</t>
  </si>
  <si>
    <t>-</t>
  </si>
  <si>
    <t>Acacia farnesiana</t>
  </si>
  <si>
    <t>Acacia leucopholea</t>
  </si>
  <si>
    <t>Acacia mearnsii</t>
  </si>
  <si>
    <t>700-850</t>
  </si>
  <si>
    <t>Albizia falcataria</t>
  </si>
  <si>
    <t>30-40</t>
  </si>
  <si>
    <t>P, T, F</t>
  </si>
  <si>
    <t>Albizia lebbeck</t>
  </si>
  <si>
    <t>T, F</t>
  </si>
  <si>
    <t>550-600</t>
  </si>
  <si>
    <t>Albizia procera</t>
  </si>
  <si>
    <t>Alnus nepalensis</t>
  </si>
  <si>
    <t>15-20</t>
  </si>
  <si>
    <t>F, P</t>
  </si>
  <si>
    <t>320-370</t>
  </si>
  <si>
    <t>Alstonia macrophylla</t>
  </si>
  <si>
    <t>S</t>
  </si>
  <si>
    <t>N</t>
  </si>
  <si>
    <t>P, T</t>
  </si>
  <si>
    <t>Anthocephalus cadamba</t>
  </si>
  <si>
    <t>Antidesma ghaessimbilla</t>
  </si>
  <si>
    <t>Avicennia officinalis</t>
  </si>
  <si>
    <t>630-700</t>
  </si>
  <si>
    <t>Bruguiera gymnorrhiza</t>
  </si>
  <si>
    <t>700-1,000</t>
  </si>
  <si>
    <t>Bruguiera parviflora</t>
  </si>
  <si>
    <t>Bruguiera sexangula</t>
  </si>
  <si>
    <t>Calliandra calothyrsus</t>
  </si>
  <si>
    <t>F, T</t>
  </si>
  <si>
    <t>510-780</t>
  </si>
  <si>
    <t>Cassia fistula</t>
  </si>
  <si>
    <t>Cassia siamea</t>
  </si>
  <si>
    <t>Cassuarina equisetifolia</t>
  </si>
  <si>
    <t>800-1,200</t>
  </si>
  <si>
    <t>Ceriops tangal</t>
  </si>
  <si>
    <t>Cocus nucifera</t>
  </si>
  <si>
    <t>Cordia dichotoma</t>
  </si>
  <si>
    <t>T</t>
  </si>
  <si>
    <t>Dalbergia latifolia</t>
  </si>
  <si>
    <t>Dalbergis sissoo</t>
  </si>
  <si>
    <t>Derris indica</t>
  </si>
  <si>
    <t>Diospyros philippinensis</t>
  </si>
  <si>
    <t>Diospyros philosanthera</t>
  </si>
  <si>
    <t>Eucalyptus camaldulensis</t>
  </si>
  <si>
    <t>17-35f</t>
  </si>
  <si>
    <t>7-10f</t>
  </si>
  <si>
    <t>Eucalyptus deglupta</t>
  </si>
  <si>
    <t>Eucalyptus globulus</t>
  </si>
  <si>
    <t>800-1,000</t>
  </si>
  <si>
    <t>Eucalyptus grandis</t>
  </si>
  <si>
    <t>17-60</t>
  </si>
  <si>
    <t>400-550</t>
  </si>
  <si>
    <t>Gigantochloa apus</t>
  </si>
  <si>
    <t>Gfiricidia sepiumg</t>
  </si>
  <si>
    <t>P, F</t>
  </si>
  <si>
    <t>Lagerstroemia speciosa</t>
  </si>
  <si>
    <t>Leucaena leucocephala</t>
  </si>
  <si>
    <t>5-10h</t>
  </si>
  <si>
    <t>530-580</t>
  </si>
  <si>
    <t>Prosopis pallida</t>
  </si>
  <si>
    <t>Rhizophora apiculata</t>
  </si>
  <si>
    <t>Rhizophora mucronata</t>
  </si>
  <si>
    <t>Schima noronhae</t>
  </si>
  <si>
    <t>Schleichera oleosa</t>
  </si>
  <si>
    <t>Sesbania grandiflora</t>
  </si>
  <si>
    <t>3-7i</t>
  </si>
  <si>
    <t>Swietenia Macrophylla</t>
  </si>
  <si>
    <t>Syzygium cumini</t>
  </si>
  <si>
    <t>Xylocarpus granatum</t>
  </si>
  <si>
    <t>Xylocarpus moluccensis</t>
  </si>
  <si>
    <t>Zizyphus talanai</t>
  </si>
  <si>
    <t>Sources: Adapted from the University of Philippines (1981) and NAS (1980).</t>
  </si>
  <si>
    <t>Notes:</t>
  </si>
  <si>
    <t>Characteristics are presented for more than 60 trees or palms that have been or may be used as energy</t>
  </si>
  <si>
    <t>sources. However, many species also have alternative or better uses, such as timber. The values in the table</t>
  </si>
  <si>
    <t>above are not always comparable; since data come from a variety of studies, uniformity of measurements and</t>
  </si>
  <si>
    <t>consistency of definitions cannot be assured. Some data are based on small species trials, making these date</t>
  </si>
  <si>
    <t>only instructive, not definitive. Great care needs to be taken, especially with air-dry density and calorific value</t>
  </si>
  <si>
    <t>estimates. Unfortunately, the moisture content for the air-dry weight was usually not given in most research.</t>
  </si>
  <si>
    <t>Calorific values generally are assumed to be high heat values-oven-dry energy contents. Rounding errors and</t>
  </si>
  <si>
    <t>varying measurement conditions, however, make the data on HHV suggestive at best. These problems may not</t>
  </si>
  <si>
    <t>be too critical to rough estimates since energy contents do not vary widely among most species. An average</t>
  </si>
  <si>
    <t>wood value often used is 15 MJ/kg at 15 percent mcwb, or 13 MJ/kg at 25 percent mcwb. The table does not</t>
  </si>
  <si>
    <t>mean to suggest that every species be used as fuelwood; it merely gives particular characteristics.</t>
  </si>
  <si>
    <t>a Regeneration code: C means tree can be coppiced; S means that regeneration is primarily from seeds or</t>
  </si>
  <si>
    <t>plantings.</t>
  </si>
  <si>
    <t>b Nitrogen-fixing code: Y means that the plant has the ability to fix nitrogen and thereby will enrich the soil; N</t>
  </si>
  <si>
    <t>means that the plant does not fix nitrogen.</t>
  </si>
  <si>
    <t>c Use priority provides a hierarchy of uses for the plant, with P indicating pulpwood, T timber, and F fuelwood.</t>
  </si>
  <si>
    <t>The typical ranking of use priority is indicated by the order of the symbols, although priority may change among</t>
  </si>
  <si>
    <t>different users.</t>
  </si>
  <si>
    <t>d HHVs may vary by 10-20 percent.</t>
  </si>
  <si>
    <t>e Average yields often increase to 30-65 m3/ha.yr after the first cutting at six months to a year.</t>
  </si>
  <si>
    <t>f Values are given for good sites; poor, dry sites average 2-11 m3/ha on a 10-14 year rotation.</t>
  </si>
  <si>
    <t>g Also known as Gliricidia maculata.</t>
  </si>
  <si>
    <t>h Well-managed plantations of giant L. leucocephala report 50-100 m3/ha.yr on a 3-5 year rotation.</t>
  </si>
  <si>
    <t>i Data for well-managed plantations.</t>
  </si>
  <si>
    <t>10-20</t>
  </si>
  <si>
    <t>10-25</t>
  </si>
  <si>
    <t>5-10</t>
  </si>
  <si>
    <t>6-10</t>
  </si>
  <si>
    <r>
      <t>10-20</t>
    </r>
    <r>
      <rPr>
        <vertAlign val="superscript"/>
        <sz val="10"/>
        <rFont val="Arial"/>
        <family val="2"/>
      </rPr>
      <t>e</t>
    </r>
  </si>
  <si>
    <t>10-15</t>
  </si>
  <si>
    <t>5-15</t>
  </si>
  <si>
    <t>10-30</t>
  </si>
  <si>
    <t>8-20</t>
  </si>
  <si>
    <r>
      <t>30-40</t>
    </r>
    <r>
      <rPr>
        <vertAlign val="superscript"/>
        <sz val="10"/>
        <rFont val="Arial"/>
        <family val="2"/>
      </rPr>
      <t>h</t>
    </r>
  </si>
  <si>
    <t>5-12</t>
  </si>
  <si>
    <r>
      <t>15-25</t>
    </r>
    <r>
      <rPr>
        <vertAlign val="superscript"/>
        <sz val="10"/>
        <rFont val="Arial"/>
        <family val="2"/>
      </rPr>
      <t>i</t>
    </r>
  </si>
  <si>
    <t>Ann avg yield</t>
  </si>
  <si>
    <t>Avg rot'n length</t>
  </si>
  <si>
    <r>
      <t>HHV</t>
    </r>
    <r>
      <rPr>
        <b/>
        <vertAlign val="superscript"/>
        <sz val="10"/>
        <rFont val="Arial"/>
        <family val="2"/>
      </rPr>
      <t>d</t>
    </r>
  </si>
  <si>
    <t>ear-leaf acacia, ear-pod wattle</t>
  </si>
  <si>
    <t>From RWEDP Report 29</t>
  </si>
  <si>
    <t>Abies Balsamea</t>
  </si>
  <si>
    <t>Acacia Auriculiformis</t>
  </si>
  <si>
    <t xml:space="preserve">Acacia Decurrens </t>
  </si>
  <si>
    <t xml:space="preserve">Acacia Mearnsi </t>
  </si>
  <si>
    <t>Acacia Nilotica</t>
  </si>
  <si>
    <t>Acacia Tortilis</t>
  </si>
  <si>
    <t>Acer Rubrum</t>
  </si>
  <si>
    <t>Albizia Falcataria</t>
  </si>
  <si>
    <t>Albizia Lebbek</t>
  </si>
  <si>
    <t>Alnus Rubra</t>
  </si>
  <si>
    <t>Anogeissus Latifolia</t>
  </si>
  <si>
    <t>Balanites Aegyptiaca</t>
  </si>
  <si>
    <t>Calliandra Calothyrsus</t>
  </si>
  <si>
    <t>Carya Spp</t>
  </si>
  <si>
    <t>Casuarina Equistofolia</t>
  </si>
  <si>
    <t>Dalbergia Sissoo</t>
  </si>
  <si>
    <t>Derris Indica</t>
  </si>
  <si>
    <t>Emblica Ofiicinalis</t>
  </si>
  <si>
    <t>Eucalyptus Camaldulensis</t>
  </si>
  <si>
    <t>Eucalyptus Globulus</t>
  </si>
  <si>
    <t>Fagus Spp</t>
  </si>
  <si>
    <t>Gliricidia Sepium</t>
  </si>
  <si>
    <t>Gmelina Arborea</t>
  </si>
  <si>
    <t>Leucaena Leucocephala</t>
  </si>
  <si>
    <t>Melia Azedarach</t>
  </si>
  <si>
    <t>Pinus Elliotii</t>
  </si>
  <si>
    <t>Pinus Ponderosa</t>
  </si>
  <si>
    <t>Pithecellobium Dulce</t>
  </si>
  <si>
    <t>Platanus Occidentalis</t>
  </si>
  <si>
    <t>Populus Euphratica</t>
  </si>
  <si>
    <t>Populus Trichocarpa</t>
  </si>
  <si>
    <t>Prosopis Cineraria</t>
  </si>
  <si>
    <t>Pseudotsuga Menziesii</t>
  </si>
  <si>
    <t xml:space="preserve">Psidium Guajava </t>
  </si>
  <si>
    <t>Quercus Bicolor</t>
  </si>
  <si>
    <t xml:space="preserve">Quercus Rubra </t>
  </si>
  <si>
    <t>Rhizophera Spp</t>
  </si>
  <si>
    <t>Sapium Sebiferum</t>
  </si>
  <si>
    <t>Syzygium Cumini</t>
  </si>
  <si>
    <t>Thuja Plicata</t>
  </si>
  <si>
    <t>Trema Spp</t>
  </si>
  <si>
    <t>Tsuga Canadensis</t>
  </si>
  <si>
    <t>Tsuga Heterophylla</t>
  </si>
  <si>
    <t>Ulmus Spp</t>
  </si>
  <si>
    <t>Zizyphus Mauritania</t>
  </si>
  <si>
    <t>Acacia Farnesiana</t>
  </si>
  <si>
    <t>Albizia Procera</t>
  </si>
  <si>
    <t>Alnus Nepalensis</t>
  </si>
  <si>
    <t>Alstonia Macrophylla</t>
  </si>
  <si>
    <t>Anthocephalus Cadamba</t>
  </si>
  <si>
    <t>Antidesma Ghaessimbilla</t>
  </si>
  <si>
    <t>Avicennia Officinalis</t>
  </si>
  <si>
    <t>Bruguiera Gymnorrhiza</t>
  </si>
  <si>
    <t>Bruguiera Parviflora</t>
  </si>
  <si>
    <t>Bruguiera Sexangula</t>
  </si>
  <si>
    <t>Cassia Fistula</t>
  </si>
  <si>
    <t>Cassia Siamea</t>
  </si>
  <si>
    <t>Cocus Nucifera</t>
  </si>
  <si>
    <t>Cordia Dichotoma</t>
  </si>
  <si>
    <t>Dalbergia Latifolia</t>
  </si>
  <si>
    <t>Diospyros Philippinensis</t>
  </si>
  <si>
    <t>Diospyros Philosanthera</t>
  </si>
  <si>
    <t>Eucalyptus Deglupta</t>
  </si>
  <si>
    <t>Eucalyptus Grandis</t>
  </si>
  <si>
    <t>Gigantochloa Apus</t>
  </si>
  <si>
    <t>Lagerstroemia Speciosa</t>
  </si>
  <si>
    <t>Prosopis Pallida</t>
  </si>
  <si>
    <t>Schima Noronhae</t>
  </si>
  <si>
    <t>Schleichera Oleosa</t>
  </si>
  <si>
    <t>Sesbania Grandiflora</t>
  </si>
  <si>
    <t>Xylocarpus Granatum</t>
  </si>
  <si>
    <t>Xylocarpus Moluccensis</t>
  </si>
  <si>
    <t>Zizyphus Talanai</t>
  </si>
  <si>
    <t>sweet acacia, sweet wattle</t>
  </si>
  <si>
    <t>Acacia Leucophloea</t>
  </si>
  <si>
    <t>kikar, kuteeera gum</t>
  </si>
  <si>
    <t>albicia, silver bark rain tree</t>
  </si>
  <si>
    <t>Nepal alder</t>
  </si>
  <si>
    <t xml:space="preserve">devil tree, </t>
  </si>
  <si>
    <t>Labula (Indonesia)</t>
  </si>
  <si>
    <t>black mangrove, large-leafed mangrove</t>
  </si>
  <si>
    <t>mangrove, api-api sudu (Philippines)</t>
  </si>
  <si>
    <t>thua shale, slender-fruited orange mangrove</t>
  </si>
  <si>
    <t>orange mangrove</t>
  </si>
  <si>
    <t>cassia stick tree, guayaba cimarrona, canafistula, golden shower, Indian laburnum, baton ‎casse, chacara, nanban-saikati, kachang kayu (woody bean), kallober, keyok, klober</t>
  </si>
  <si>
    <t>siamese cassia</t>
  </si>
  <si>
    <t>tagal mangrove, kandal</t>
  </si>
  <si>
    <t>Ceriops Tagal</t>
  </si>
  <si>
    <t>coconut palm</t>
  </si>
  <si>
    <t>anunang (Philippines), bird lime tree</t>
  </si>
  <si>
    <t>East Indian rosewood, Malabar rosewood, sitsal, beete, shisham</t>
  </si>
  <si>
    <t>kamagong (Philippines)</t>
  </si>
  <si>
    <t>bolong-eta (Philippines)</t>
  </si>
  <si>
    <t>rainbow gum tree</t>
  </si>
  <si>
    <t>rose gum, grand eucalyptus</t>
  </si>
  <si>
    <t>cacahuananche, madre de cacao</t>
  </si>
  <si>
    <t>pring tali, tabasheer bamboo</t>
  </si>
  <si>
    <t>queen's crape myrtle, giant crape myrtle</t>
  </si>
  <si>
    <t xml:space="preserve">kiawe </t>
  </si>
  <si>
    <t>kosambi (Indonesia), lac tree</t>
  </si>
  <si>
    <t>scarlet wisteria tree, agati, corkwood tree, West Indian pea</t>
  </si>
  <si>
    <t>Brazilian mahogany, caoba, Honduras mahogany, bigleaf mahogany</t>
  </si>
  <si>
    <t>cannonball mangrove, cedar mangrove</t>
  </si>
  <si>
    <t>cedar mangrove</t>
  </si>
  <si>
    <t>Anthocephalus Cadamba (Labula (Indonesia))</t>
  </si>
  <si>
    <t>HHV</t>
  </si>
  <si>
    <t>LHV</t>
  </si>
  <si>
    <t>k</t>
  </si>
  <si>
    <t>Quantitative testing conditions</t>
  </si>
  <si>
    <t>Test 1</t>
  </si>
  <si>
    <t>Test 2</t>
  </si>
  <si>
    <t>Test 3</t>
  </si>
  <si>
    <t>Average</t>
  </si>
  <si>
    <t>St Dev</t>
  </si>
  <si>
    <t>(select from list or use defalut value of 20,000 MJ/kg)</t>
  </si>
  <si>
    <t>Average Softwood (Conifer)</t>
  </si>
  <si>
    <t>Abies Balsamea (Balsam Fir)</t>
  </si>
  <si>
    <t>Acacia Auriculiformis (Ear-Leaf Acacia, Ear-Pod Wattle)</t>
  </si>
  <si>
    <t>Acacia Decurrens  (King Wattle, Green Wattle, Sydney Black Wattle)</t>
  </si>
  <si>
    <t>Acacia Farnesiana (Sweet Acacia, Sweet Wattle)</t>
  </si>
  <si>
    <t>Acacia Leucophloea (Kikar, Kuteeera Gum)</t>
  </si>
  <si>
    <t>Acacia Mearnsi  (Black Wattle)</t>
  </si>
  <si>
    <t>Acacia Nilotica (Egyptian Thorn, Babul (India), Babar (Pakistan))</t>
  </si>
  <si>
    <t>Acacia Tortilis (Umbrella Thorn)</t>
  </si>
  <si>
    <t>Acer Rubrum (Red Maple)</t>
  </si>
  <si>
    <t>Albizia Falcataria (Batai, Malucca Albizia, ,Placata)</t>
  </si>
  <si>
    <t xml:space="preserve">Albizia Lebbek (Lebbek, East Indian Walnut Tree) </t>
  </si>
  <si>
    <t>Albizia Procera (Albicia, Silver Bark Rain Tree)</t>
  </si>
  <si>
    <t>Alnus Nepalensis (Nepal Alder)</t>
  </si>
  <si>
    <t>Alnus Rubra (Red Alder)</t>
  </si>
  <si>
    <t>Alstonia Macrophylla (Devil Tree)</t>
  </si>
  <si>
    <t>Anogeissus Latifolia (Axle-Wood Tree, Dhausa (Hindi))</t>
  </si>
  <si>
    <t>Avicennia Officinalis (Mangrove, Api-Api Sudu (Philippines))</t>
  </si>
  <si>
    <t>Balanites Aegyptiaca (Desert Date, Thorn Tree, Soapberry Tree)</t>
  </si>
  <si>
    <t>Bruguiera Gymnorrhiza (Black Mangrove, Large-Leafed Mangrove)</t>
  </si>
  <si>
    <t>Bruguiera Parviflora (Thua Shale, Slender-Fruited Orange Mangrove)</t>
  </si>
  <si>
    <t>Bruguiera Sexangula (Orange Mangrove)</t>
  </si>
  <si>
    <t>Calliandra Calothyrsus (Calliandra)</t>
  </si>
  <si>
    <t>Carya Spp (Hickory)</t>
  </si>
  <si>
    <t>Cassia Fistula (Cassia Stick Tree, Guayaba Cimarrona, Canafistula, Golden Shower, Indian Laburnum, Baton ‎Casse, Chacara, Nanban-Saikati, Kachang Kayu (Woody Bean), Kallober, Keyok, Klober)</t>
  </si>
  <si>
    <t>Cassia Siamea (Siamese Cassia)</t>
  </si>
  <si>
    <t>Casuarina Equistofolia (Casuarina, She-Oak, Whistling Pine)</t>
  </si>
  <si>
    <t>Ceriops Tagal (Tagal Mangrove, Kandal)</t>
  </si>
  <si>
    <t>Cocus Nucifera (Coconut Palm)</t>
  </si>
  <si>
    <t>Cordia Dichotoma (Anunang (Philippines), Bird Lime Tree)</t>
  </si>
  <si>
    <t>Dalbergia Latifolia (East Indian Rosewood, Malabar Rosewood, Sitsal, Beete, Shisham)</t>
  </si>
  <si>
    <t>Dalbergia Sissoo (Sissoo, Shisham, Karra, Shewa)</t>
  </si>
  <si>
    <t>Derris Indica (India: Pongam, Ponga, Kona, Kanji, Karanja, Karanda; English: Indian Beech)</t>
  </si>
  <si>
    <t>Diospyros Philippinensis (Kamagong (Philippines))</t>
  </si>
  <si>
    <t>Diospyros Philosanthera (Bolong-Eta (Philippines))</t>
  </si>
  <si>
    <t>Emblica Ofiicinalis (Madre De Cacao, Kakauati (Philippines), Mexican Lilac, Madera Negra)</t>
  </si>
  <si>
    <t>Eucalyptus Camaldulensis (Red River Gum, Red Gum)</t>
  </si>
  <si>
    <t>Eucalyptus Deglupta (Rainbow Gum Tree)</t>
  </si>
  <si>
    <t>Eucalyptus Globulus (Southern Blue Gum, Fever Tree)</t>
  </si>
  <si>
    <t>Eucalyptus Grandis (Rose Gum, Grand Eucalyptus)</t>
  </si>
  <si>
    <t>Fagus Spp (Beech)</t>
  </si>
  <si>
    <t>Gigantochloa Apus (Pring Tali, Tabasheer Bamboo)</t>
  </si>
  <si>
    <t>Gmelina Arborea (Gmelina, Gumhar (India))</t>
  </si>
  <si>
    <t>Lagerstroemia Speciosa (Queen's Crape Myrtle, Giant Crape Myrtle)</t>
  </si>
  <si>
    <t>Leucaena Leucocephala (Leucaena, Ipil-Ipil (Philippines), Uaxin (Latin America), Lamtora (Indonesia), Lead Tree)</t>
  </si>
  <si>
    <t>Melia Azedarach (China Berry, Persian Lilac, Bead Tree, Cape Lilac)</t>
  </si>
  <si>
    <t>Pinus Elliotii (Southern Pine)</t>
  </si>
  <si>
    <t>Pinus Ponderosa (Ponderosa Pine)</t>
  </si>
  <si>
    <t>Pithecellobium Dulce (Quamachil, Guamuchil (Mexico), Manila Tamarind)</t>
  </si>
  <si>
    <t>Platanus Occidentalis (Sycamore)</t>
  </si>
  <si>
    <t>Populus Euphratica (Euphrates Poplar, Saf-Saf, Indian Poplar)</t>
  </si>
  <si>
    <t>Populus Trichocarpa (Black Cottonwood)</t>
  </si>
  <si>
    <t>Prosopis Cineraria (Jand, Khejri (India))</t>
  </si>
  <si>
    <t>Prosopis Pallida (Kiawe)</t>
  </si>
  <si>
    <t>Pseudotsuga Menziesii (Douglas Fir)</t>
  </si>
  <si>
    <t>Psidium Guajava  (Guava, Guayaba)</t>
  </si>
  <si>
    <t>Quercus Bicolor (White Oak)</t>
  </si>
  <si>
    <t>Quercus Rubra  (Red Oak)</t>
  </si>
  <si>
    <r>
      <t xml:space="preserve">Rhizophera Spp (Mangrove Spp (Also </t>
    </r>
    <r>
      <rPr>
        <i/>
        <sz val="10"/>
        <rFont val="Arial"/>
        <family val="2"/>
      </rPr>
      <t>Avicennia Spp</t>
    </r>
    <r>
      <rPr>
        <sz val="10"/>
        <rFont val="Arial"/>
        <family val="2"/>
      </rPr>
      <t>))</t>
    </r>
  </si>
  <si>
    <t>Sapium Sebiferum (Chinese Tallow Tree, Soap Tree, Tarchabi (Pahari) Shishum (India))</t>
  </si>
  <si>
    <t>Schleichera Oleosa (Kosambi (Indonesia), Lac Tree)</t>
  </si>
  <si>
    <t>Sesbania Grandiflora (Scarlet Wisteria Tree, Agati, Corkwood Tree, West Indian Pea)</t>
  </si>
  <si>
    <t>Swietenia Macrophylla (Brazilian Mahogany, Caoba, Honduras Mahogany, Big Leaf Mahogany)</t>
  </si>
  <si>
    <t>Syzygium Cumini (Jambolan, Java Plum)</t>
  </si>
  <si>
    <t>Thuja Plicata (Western Red Cedar)</t>
  </si>
  <si>
    <t>Tsuga Canadensis (Eastern Hemlock)</t>
  </si>
  <si>
    <t>Tsuga Heterophylla (Western Hemlock)</t>
  </si>
  <si>
    <t>Ulmus Spp (Elm)</t>
  </si>
  <si>
    <t>Xylocarpus Granatum (Cannonball Mangrove, Cedar Mangrove)</t>
  </si>
  <si>
    <t>Xylocarpus Moluccensis (Cedar Mangrove)</t>
  </si>
  <si>
    <t>Zizyphus Mauritania (Indian Jujube, Indian Plum)</t>
  </si>
  <si>
    <t>(Select from list or choose average hardwood or softwood)</t>
  </si>
  <si>
    <t xml:space="preserve">Shaded cells require user input; unshaded cells automatically display outputs </t>
  </si>
  <si>
    <t>P1</t>
  </si>
  <si>
    <t>P2</t>
  </si>
  <si>
    <t>P3</t>
  </si>
  <si>
    <t>P4</t>
  </si>
  <si>
    <t>Time</t>
  </si>
  <si>
    <t xml:space="preserve"> </t>
  </si>
  <si>
    <t>SHELL FOUNDATION HEH PROJECT CONTROLLED COOKING TEST</t>
  </si>
  <si>
    <r>
      <t xml:space="preserve">DATA AND CALCULATION FORM </t>
    </r>
  </si>
  <si>
    <t>(default value is 100 ºC - correct if local value differs)</t>
  </si>
  <si>
    <t xml:space="preserve">Local boiling point of water  </t>
  </si>
  <si>
    <t xml:space="preserve">variable </t>
  </si>
  <si>
    <t>Avg dimensions of wood (length x width x height)</t>
  </si>
  <si>
    <t>Name</t>
  </si>
  <si>
    <t>Amount (g)</t>
  </si>
  <si>
    <t>Step</t>
  </si>
  <si>
    <t>To be filled in after cooking task is complete (as defined by the directions on the "Description" worksheet)</t>
  </si>
  <si>
    <t xml:space="preserve">Initial </t>
  </si>
  <si>
    <t>measurements</t>
  </si>
  <si>
    <t xml:space="preserve">Final </t>
  </si>
  <si>
    <t xml:space="preserve">Empty weight of Pot # 1 </t>
  </si>
  <si>
    <t xml:space="preserve">Empty weight of Pot # 2 </t>
  </si>
  <si>
    <t xml:space="preserve">Empty weight of Pot # 3 </t>
  </si>
  <si>
    <t xml:space="preserve">Empty weight of Pot # 4 </t>
  </si>
  <si>
    <t xml:space="preserve">Weight of container for char </t>
  </si>
  <si>
    <t>Directions</t>
  </si>
  <si>
    <t>Use this space to describe the standardized cooking process that forms the basis of this test.  Describe each step with enough detail so that an experienced cook from the area where the test is performed could follow them easily. If more space is needed, extend the description below the space provided.</t>
  </si>
  <si>
    <t>Ingredient</t>
  </si>
  <si>
    <t>Total weight of food cooked</t>
  </si>
  <si>
    <t>Specific fuel consumption</t>
  </si>
  <si>
    <t>g/kg</t>
  </si>
  <si>
    <t>Weight of char remaining</t>
  </si>
  <si>
    <t>Total cooking time</t>
  </si>
  <si>
    <t>CCT-1 for the</t>
  </si>
  <si>
    <t>The Standardized Cooking Task</t>
  </si>
  <si>
    <t>Other comments on test conditions</t>
  </si>
  <si>
    <t>1. CCT results: Stove 1</t>
  </si>
  <si>
    <t>Stove type/model: Stove 1</t>
  </si>
  <si>
    <t>Stove type/model: Stove 2</t>
  </si>
  <si>
    <t xml:space="preserve">Wood species </t>
  </si>
  <si>
    <t>Results of CCT comparing two stoves</t>
  </si>
  <si>
    <t>2. CCT results: Stove 2</t>
  </si>
  <si>
    <t>Comparison of Stove 1 and Stove 2</t>
  </si>
  <si>
    <t>Mean</t>
  </si>
  <si>
    <t>% difference</t>
  </si>
  <si>
    <t>T-test</t>
  </si>
  <si>
    <t>Sig @ 95% ?</t>
  </si>
  <si>
    <t>Summary of comments on stove 1</t>
  </si>
  <si>
    <t>Summary of comments on stove 2</t>
  </si>
  <si>
    <t>Type of stove: Stove 1</t>
  </si>
  <si>
    <t>Type of stove: Stove 2</t>
  </si>
  <si>
    <r>
      <t>c</t>
    </r>
    <r>
      <rPr>
        <vertAlign val="subscript"/>
        <sz val="10"/>
        <rFont val="Arial"/>
        <family val="0"/>
      </rPr>
      <t>eff</t>
    </r>
  </si>
  <si>
    <r>
      <t>º</t>
    </r>
    <r>
      <rPr>
        <sz val="10"/>
        <rFont val="Arial"/>
        <family val="0"/>
      </rPr>
      <t>C</t>
    </r>
  </si>
  <si>
    <r>
      <t>T</t>
    </r>
    <r>
      <rPr>
        <vertAlign val="subscript"/>
        <sz val="10"/>
        <rFont val="Arial"/>
        <family val="0"/>
      </rPr>
      <t>b</t>
    </r>
  </si>
  <si>
    <t xml:space="preserve">cm </t>
  </si>
  <si>
    <r>
      <t>f</t>
    </r>
    <r>
      <rPr>
        <vertAlign val="subscript"/>
        <sz val="10"/>
        <rFont val="Arial"/>
        <family val="0"/>
      </rPr>
      <t>i</t>
    </r>
  </si>
  <si>
    <r>
      <t>f</t>
    </r>
    <r>
      <rPr>
        <vertAlign val="subscript"/>
        <sz val="10"/>
        <rFont val="Arial"/>
        <family val="0"/>
      </rPr>
      <t>f</t>
    </r>
  </si>
  <si>
    <r>
      <t>c</t>
    </r>
    <r>
      <rPr>
        <vertAlign val="subscript"/>
        <sz val="10"/>
        <rFont val="Arial"/>
        <family val="0"/>
      </rPr>
      <t>c</t>
    </r>
  </si>
  <si>
    <r>
      <t>P1</t>
    </r>
    <r>
      <rPr>
        <vertAlign val="subscript"/>
        <sz val="10"/>
        <rFont val="Arial"/>
        <family val="0"/>
      </rPr>
      <t>f</t>
    </r>
  </si>
  <si>
    <r>
      <t>P2</t>
    </r>
    <r>
      <rPr>
        <vertAlign val="subscript"/>
        <sz val="10"/>
        <rFont val="Arial"/>
        <family val="0"/>
      </rPr>
      <t>f</t>
    </r>
  </si>
  <si>
    <r>
      <t>P3</t>
    </r>
    <r>
      <rPr>
        <vertAlign val="subscript"/>
        <sz val="10"/>
        <rFont val="Arial"/>
        <family val="0"/>
      </rPr>
      <t>f</t>
    </r>
  </si>
  <si>
    <r>
      <t>P4</t>
    </r>
    <r>
      <rPr>
        <vertAlign val="subscript"/>
        <sz val="10"/>
        <rFont val="Arial"/>
        <family val="0"/>
      </rPr>
      <t>f</t>
    </r>
  </si>
  <si>
    <r>
      <t>t</t>
    </r>
    <r>
      <rPr>
        <vertAlign val="subscript"/>
        <sz val="10"/>
        <rFont val="Arial"/>
        <family val="0"/>
      </rPr>
      <t>i</t>
    </r>
  </si>
  <si>
    <r>
      <t>t</t>
    </r>
    <r>
      <rPr>
        <vertAlign val="subscript"/>
        <sz val="10"/>
        <rFont val="Arial"/>
        <family val="0"/>
      </rPr>
      <t>f</t>
    </r>
  </si>
  <si>
    <t>Air temperature</t>
  </si>
  <si>
    <t>Minimum</t>
  </si>
  <si>
    <t>Maximum</t>
  </si>
  <si>
    <t>standard Deviation</t>
  </si>
  <si>
    <t>Percentiles: 25th</t>
  </si>
  <si>
    <t>75th</t>
  </si>
  <si>
    <t>50th</t>
  </si>
  <si>
    <t>Statistical Summary</t>
  </si>
  <si>
    <t>FAO (1993). Energy and Environment Basics. Bangkok, Regional Wood Energy Development Program (RWEDP): 85.</t>
  </si>
  <si>
    <t>Harker, A. P., A. Sandels, et al. (1982). Calorific values for wood and bark and a bibliography for fuelwood. London, Tropical Products Institute: 20.</t>
  </si>
  <si>
    <t>Cheremisinoff, N. (1980). Properties of Wood. Wood for Energy Production. Ann Arbor, MI, Ann Arbor Science: 31-43.</t>
  </si>
  <si>
    <t>NAS (1980). Firewood Crops. Washington DC, National Academy of Sciences.</t>
  </si>
  <si>
    <t>Formula</t>
  </si>
  <si>
    <t>Weight of Pot # 1 with cooked food</t>
  </si>
  <si>
    <t>Weight of Pot # 2 with cooked food</t>
  </si>
  <si>
    <t>Weight of Pot # 3 with cooked food</t>
  </si>
  <si>
    <t>Weight of Pot # 4 with cooked food</t>
  </si>
  <si>
    <t>Weight of wood used for cooking</t>
  </si>
  <si>
    <r>
      <t>D</t>
    </r>
    <r>
      <rPr>
        <sz val="11"/>
        <rFont val="Trebuchet MS"/>
        <family val="2"/>
      </rPr>
      <t>c</t>
    </r>
    <r>
      <rPr>
        <vertAlign val="subscript"/>
        <sz val="11"/>
        <rFont val="Trebuchet MS"/>
        <family val="2"/>
      </rPr>
      <t>c</t>
    </r>
    <r>
      <rPr>
        <sz val="11"/>
        <rFont val="Trebuchet MS"/>
        <family val="2"/>
      </rPr>
      <t xml:space="preserve"> = k – c</t>
    </r>
    <r>
      <rPr>
        <vertAlign val="subscript"/>
        <sz val="11"/>
        <rFont val="Trebuchet MS"/>
        <family val="2"/>
      </rPr>
      <t>c</t>
    </r>
  </si>
  <si>
    <r>
      <t>D</t>
    </r>
    <r>
      <rPr>
        <sz val="10"/>
        <rFont val="Arial"/>
        <family val="2"/>
      </rPr>
      <t>t = t</t>
    </r>
    <r>
      <rPr>
        <vertAlign val="subscript"/>
        <sz val="10"/>
        <rFont val="Arial"/>
        <family val="2"/>
      </rPr>
      <t>f</t>
    </r>
    <r>
      <rPr>
        <sz val="10"/>
        <rFont val="Arial"/>
        <family val="2"/>
      </rPr>
      <t xml:space="preserve"> - t</t>
    </r>
    <r>
      <rPr>
        <vertAlign val="subscript"/>
        <sz val="10"/>
        <rFont val="Arial"/>
        <family val="2"/>
      </rPr>
      <t xml:space="preserve">i </t>
    </r>
  </si>
  <si>
    <t xml:space="preserve">Description of stove (indicate the construction material of the stove, the way that the pot(s) fits in the stove, and the </t>
  </si>
  <si>
    <t xml:space="preserve">presence of insulation, chimney, workspace, etc): </t>
  </si>
  <si>
    <t xml:space="preserve">Comments about cooking process (smokiness, ease of use, etc) </t>
  </si>
  <si>
    <t>CCT-2 for the</t>
  </si>
  <si>
    <t>CCT-3 for the</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</si>
</sst>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0000"/>
    <numFmt numFmtId="168" formatCode="0.000000"/>
    <numFmt numFmtId="169" formatCode="0.00000"/>
    <numFmt numFmtId="170" formatCode="0.0000"/>
    <numFmt numFmtId="171" formatCode="[$-409]dddd\,\ mmmm\ dd\,\ yyyy"/>
    <numFmt numFmtId="172" formatCode="[$-409]d\-mmm\-yy;@"/>
    <numFmt numFmtId="173" formatCode="[$-809]d\ mmmm\ yyyy;@"/>
    <numFmt numFmtId="174" formatCode="#,##0.000"/>
    <numFmt numFmtId="175" formatCode="#,##0.0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_(* #,##0.0_);_(* \(#,##0.0\);_(* &quot;-&quot;??_);_(@_)"/>
    <numFmt numFmtId="182" formatCode="_(* #,##0_);_(* \(#,##0\);_(* &quot;-&quot;??_);_(@_)"/>
    <numFmt numFmtId="183" formatCode="_(* #,##0.0_);_(* \(#,##0.0\);_(* &quot;-&quot;?_);_(@_)"/>
    <numFmt numFmtId="184" formatCode="_(* #,##0.000_);_(* \(#,##0.000\);_(* &quot;-&quot;??_);_(@_)"/>
    <numFmt numFmtId="185" formatCode="_(* #,##0.0000_);_(* \(#,##0.0000\);_(* &quot;-&quot;??_);_(@_)"/>
    <numFmt numFmtId="186" formatCode="[$-409]h:mm:ss\ AM/PM"/>
  </numFmts>
  <fonts count="52">
    <font>
      <sz val="10"/>
      <name val="Arial"/>
      <family val="0"/>
    </font>
    <font>
      <sz val="8"/>
      <name val="Arial"/>
      <family val="0"/>
    </font>
    <font>
      <u val="single"/>
      <sz val="10"/>
      <color indexed="12"/>
      <name val="Arial"/>
      <family val="0"/>
    </font>
    <font>
      <u val="single"/>
      <sz val="10"/>
      <color indexed="36"/>
      <name val="Arial"/>
      <family val="0"/>
    </font>
    <font>
      <vertAlign val="superscript"/>
      <sz val="10"/>
      <name val="Arial"/>
      <family val="2"/>
    </font>
    <font>
      <b/>
      <sz val="10"/>
      <name val="Arial"/>
      <family val="2"/>
    </font>
    <font>
      <u val="single"/>
      <sz val="10"/>
      <name val="Arial"/>
      <family val="0"/>
    </font>
    <font>
      <i/>
      <sz val="10"/>
      <name val="Arial"/>
      <family val="2"/>
    </font>
    <font>
      <b/>
      <vertAlign val="superscript"/>
      <sz val="10"/>
      <name val="Arial"/>
      <family val="2"/>
    </font>
    <font>
      <b/>
      <u val="single"/>
      <sz val="10"/>
      <name val="Arial"/>
      <family val="2"/>
    </font>
    <font>
      <b/>
      <u val="single"/>
      <sz val="9"/>
      <name val="Arial"/>
      <family val="2"/>
    </font>
    <font>
      <b/>
      <i/>
      <sz val="10"/>
      <name val="Arial"/>
      <family val="0"/>
    </font>
    <font>
      <vertAlign val="subscript"/>
      <sz val="10"/>
      <name val="Arial"/>
      <family val="0"/>
    </font>
    <font>
      <sz val="11"/>
      <name val="Trebuchet MS"/>
      <family val="2"/>
    </font>
    <font>
      <sz val="11"/>
      <name val="Symbol"/>
      <family val="1"/>
    </font>
    <font>
      <vertAlign val="subscript"/>
      <sz val="11"/>
      <name val="Trebuchet MS"/>
      <family val="2"/>
    </font>
    <font>
      <sz val="10"/>
      <name val="Symbol"/>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style="double"/>
      <right>
        <color indexed="63"/>
      </right>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hair"/>
      <top>
        <color indexed="63"/>
      </top>
      <bottom style="hair"/>
    </border>
    <border>
      <left>
        <color indexed="63"/>
      </left>
      <right style="hair"/>
      <top style="hair"/>
      <bottom style="thin"/>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color indexed="63"/>
      </right>
      <top style="hair"/>
      <bottom style="hair"/>
    </border>
    <border>
      <left style="thin"/>
      <right style="thin"/>
      <top style="thin"/>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thin"/>
      <bottom>
        <color indexed="63"/>
      </bottom>
    </border>
    <border>
      <left>
        <color indexed="63"/>
      </left>
      <right>
        <color indexed="63"/>
      </right>
      <top style="thin"/>
      <bottom style="double"/>
    </border>
    <border>
      <left style="thin"/>
      <right>
        <color indexed="63"/>
      </right>
      <top style="hair"/>
      <bottom style="thin"/>
    </border>
    <border>
      <left>
        <color indexed="63"/>
      </left>
      <right style="thin"/>
      <top style="hair"/>
      <bottom style="thin"/>
    </border>
    <border>
      <left>
        <color indexed="63"/>
      </left>
      <right style="thin"/>
      <top>
        <color indexed="63"/>
      </top>
      <bottom style="hair"/>
    </border>
    <border>
      <left>
        <color indexed="63"/>
      </left>
      <right>
        <color indexed="63"/>
      </right>
      <top style="double"/>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38">
    <xf numFmtId="0" fontId="0" fillId="0" borderId="0" xfId="0" applyAlignment="1">
      <alignment/>
    </xf>
    <xf numFmtId="0" fontId="0" fillId="0" borderId="0" xfId="0" applyBorder="1" applyAlignment="1">
      <alignment/>
    </xf>
    <xf numFmtId="0" fontId="5" fillId="0" borderId="0" xfId="0" applyFont="1" applyAlignment="1">
      <alignment wrapText="1"/>
    </xf>
    <xf numFmtId="182" fontId="5" fillId="0" borderId="0" xfId="42" applyNumberFormat="1" applyFont="1" applyAlignment="1">
      <alignment horizontal="center" wrapText="1"/>
    </xf>
    <xf numFmtId="0" fontId="0" fillId="0" borderId="0" xfId="0" applyFont="1" applyAlignment="1">
      <alignment/>
    </xf>
    <xf numFmtId="0" fontId="6" fillId="0" borderId="0" xfId="0" applyFont="1" applyBorder="1" applyAlignment="1">
      <alignment horizontal="center"/>
    </xf>
    <xf numFmtId="0" fontId="6"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0" fillId="0" borderId="10" xfId="0" applyFont="1" applyBorder="1" applyAlignment="1">
      <alignment/>
    </xf>
    <xf numFmtId="0" fontId="0" fillId="0" borderId="0" xfId="0" applyBorder="1" applyAlignment="1">
      <alignment/>
    </xf>
    <xf numFmtId="182" fontId="0" fillId="0" borderId="0" xfId="42" applyNumberFormat="1" applyFont="1" applyAlignment="1">
      <alignment/>
    </xf>
    <xf numFmtId="0" fontId="0" fillId="33" borderId="0" xfId="0" applyFont="1" applyFill="1" applyAlignment="1">
      <alignment/>
    </xf>
    <xf numFmtId="182" fontId="0" fillId="33" borderId="0" xfId="42" applyNumberFormat="1" applyFont="1" applyFill="1" applyAlignment="1">
      <alignment/>
    </xf>
    <xf numFmtId="0" fontId="0" fillId="0" borderId="0" xfId="0" applyFont="1" applyAlignment="1" quotePrefix="1">
      <alignment horizontal="right"/>
    </xf>
    <xf numFmtId="16" fontId="0" fillId="0" borderId="0" xfId="0" applyNumberFormat="1" applyFont="1" applyAlignment="1" quotePrefix="1">
      <alignment horizontal="right"/>
    </xf>
    <xf numFmtId="16" fontId="0" fillId="0" borderId="0" xfId="0" applyNumberFormat="1" applyFont="1" applyAlignment="1">
      <alignment/>
    </xf>
    <xf numFmtId="0" fontId="0" fillId="0" borderId="0" xfId="0" applyFont="1" applyAlignment="1">
      <alignment horizontal="right"/>
    </xf>
    <xf numFmtId="182" fontId="0" fillId="0" borderId="0" xfId="0" applyNumberFormat="1" applyFont="1" applyAlignment="1">
      <alignment/>
    </xf>
    <xf numFmtId="1" fontId="0" fillId="0" borderId="0" xfId="0" applyNumberFormat="1" applyFont="1" applyAlignment="1">
      <alignment/>
    </xf>
    <xf numFmtId="0" fontId="0" fillId="0" borderId="0" xfId="0" applyFont="1" applyFill="1" applyAlignment="1">
      <alignment/>
    </xf>
    <xf numFmtId="0" fontId="0" fillId="0" borderId="10" xfId="0" applyBorder="1" applyAlignment="1">
      <alignment horizontal="center"/>
    </xf>
    <xf numFmtId="0" fontId="0" fillId="0" borderId="11" xfId="0" applyBorder="1" applyAlignment="1">
      <alignment horizontal="left" indent="1"/>
    </xf>
    <xf numFmtId="0" fontId="0" fillId="0" borderId="12" xfId="0" applyBorder="1" applyAlignment="1">
      <alignment horizontal="left" indent="1"/>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0" fillId="0" borderId="0" xfId="0" applyFont="1" applyAlignment="1">
      <alignment vertical="top" wrapText="1"/>
    </xf>
    <xf numFmtId="0" fontId="0" fillId="0" borderId="16" xfId="0" applyBorder="1" applyAlignment="1">
      <alignment/>
    </xf>
    <xf numFmtId="0" fontId="0" fillId="0" borderId="17" xfId="0" applyBorder="1" applyAlignment="1">
      <alignment/>
    </xf>
    <xf numFmtId="0" fontId="6" fillId="0" borderId="0" xfId="0" applyFont="1" applyBorder="1" applyAlignment="1">
      <alignment/>
    </xf>
    <xf numFmtId="0" fontId="0" fillId="0" borderId="18"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wrapText="1"/>
    </xf>
    <xf numFmtId="0" fontId="0" fillId="0" borderId="19" xfId="0" applyFont="1" applyBorder="1" applyAlignment="1">
      <alignment/>
    </xf>
    <xf numFmtId="0" fontId="0" fillId="0" borderId="17" xfId="0" applyFont="1" applyBorder="1" applyAlignment="1">
      <alignment/>
    </xf>
    <xf numFmtId="0" fontId="0" fillId="0" borderId="20" xfId="0" applyFont="1" applyBorder="1" applyAlignment="1">
      <alignment/>
    </xf>
    <xf numFmtId="0" fontId="0" fillId="0" borderId="0" xfId="0" applyFont="1" applyAlignment="1">
      <alignment/>
    </xf>
    <xf numFmtId="0" fontId="0" fillId="0" borderId="17" xfId="0" applyFont="1" applyBorder="1" applyAlignment="1">
      <alignment/>
    </xf>
    <xf numFmtId="0" fontId="0" fillId="0" borderId="20" xfId="0" applyFont="1" applyBorder="1" applyAlignment="1">
      <alignment/>
    </xf>
    <xf numFmtId="0" fontId="0" fillId="0" borderId="0" xfId="0" applyFont="1" applyBorder="1" applyAlignment="1">
      <alignment/>
    </xf>
    <xf numFmtId="0" fontId="9" fillId="0" borderId="0" xfId="0" applyFont="1" applyBorder="1" applyAlignment="1">
      <alignment horizontal="left" indent="1"/>
    </xf>
    <xf numFmtId="0" fontId="0" fillId="0" borderId="0" xfId="0" applyFont="1" applyAlignment="1">
      <alignment/>
    </xf>
    <xf numFmtId="0" fontId="0" fillId="0" borderId="17"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7"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182" fontId="0" fillId="0" borderId="0" xfId="42" applyNumberFormat="1" applyFont="1" applyBorder="1" applyAlignment="1">
      <alignment horizontal="right"/>
    </xf>
    <xf numFmtId="0" fontId="9" fillId="0" borderId="0" xfId="0" applyFont="1" applyBorder="1" applyAlignment="1">
      <alignment horizontal="center"/>
    </xf>
    <xf numFmtId="0" fontId="0" fillId="0" borderId="16" xfId="0" applyFont="1" applyBorder="1" applyAlignment="1">
      <alignment/>
    </xf>
    <xf numFmtId="0" fontId="0" fillId="0" borderId="16" xfId="0" applyFont="1" applyBorder="1" applyAlignment="1">
      <alignment wrapText="1"/>
    </xf>
    <xf numFmtId="0" fontId="5" fillId="0" borderId="22" xfId="0" applyFont="1" applyBorder="1" applyAlignment="1">
      <alignment/>
    </xf>
    <xf numFmtId="0" fontId="0" fillId="0" borderId="18" xfId="0" applyFont="1" applyBorder="1" applyAlignment="1">
      <alignment/>
    </xf>
    <xf numFmtId="0" fontId="5" fillId="0" borderId="16" xfId="0" applyFont="1" applyBorder="1" applyAlignment="1">
      <alignment/>
    </xf>
    <xf numFmtId="0" fontId="5" fillId="0" borderId="16" xfId="0" applyFont="1" applyBorder="1" applyAlignment="1">
      <alignment horizontal="left"/>
    </xf>
    <xf numFmtId="0" fontId="0" fillId="0" borderId="0" xfId="0" applyFont="1" applyAlignment="1">
      <alignment/>
    </xf>
    <xf numFmtId="0" fontId="0" fillId="0" borderId="17" xfId="0" applyFont="1" applyBorder="1" applyAlignment="1">
      <alignment horizontal="left"/>
    </xf>
    <xf numFmtId="0" fontId="5" fillId="0" borderId="0" xfId="0" applyFont="1" applyBorder="1" applyAlignment="1">
      <alignment horizontal="left"/>
    </xf>
    <xf numFmtId="0" fontId="0" fillId="0" borderId="20" xfId="0" applyFont="1" applyBorder="1" applyAlignment="1">
      <alignment horizontal="left"/>
    </xf>
    <xf numFmtId="0" fontId="0" fillId="0" borderId="17" xfId="0" applyFont="1" applyBorder="1" applyAlignment="1">
      <alignment/>
    </xf>
    <xf numFmtId="0" fontId="11" fillId="0" borderId="0" xfId="0" applyFont="1" applyBorder="1" applyAlignment="1">
      <alignment horizontal="left"/>
    </xf>
    <xf numFmtId="0" fontId="0" fillId="0" borderId="20" xfId="0" applyFont="1" applyBorder="1" applyAlignment="1">
      <alignment/>
    </xf>
    <xf numFmtId="0" fontId="0" fillId="0" borderId="0" xfId="0" applyFont="1" applyAlignment="1">
      <alignment/>
    </xf>
    <xf numFmtId="0" fontId="0" fillId="0" borderId="17" xfId="0" applyFont="1" applyBorder="1" applyAlignment="1">
      <alignment/>
    </xf>
    <xf numFmtId="0" fontId="0" fillId="0" borderId="2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xf>
    <xf numFmtId="0" fontId="0" fillId="0" borderId="21" xfId="0" applyFont="1" applyBorder="1" applyAlignment="1">
      <alignment/>
    </xf>
    <xf numFmtId="0" fontId="0" fillId="0" borderId="23" xfId="0" applyFont="1" applyBorder="1" applyAlignment="1">
      <alignment/>
    </xf>
    <xf numFmtId="184" fontId="0" fillId="0" borderId="0" xfId="0" applyNumberFormat="1" applyFont="1" applyBorder="1" applyAlignment="1">
      <alignment/>
    </xf>
    <xf numFmtId="182" fontId="5" fillId="0" borderId="0" xfId="42" applyNumberFormat="1" applyFont="1" applyBorder="1" applyAlignment="1">
      <alignment/>
    </xf>
    <xf numFmtId="0" fontId="5" fillId="0" borderId="16" xfId="0" applyFont="1" applyBorder="1" applyAlignment="1">
      <alignment horizontal="right"/>
    </xf>
    <xf numFmtId="0" fontId="0" fillId="0" borderId="0" xfId="0" applyFont="1" applyAlignment="1">
      <alignment horizontal="left"/>
    </xf>
    <xf numFmtId="0" fontId="5" fillId="0" borderId="0" xfId="0" applyFont="1" applyBorder="1" applyAlignment="1">
      <alignment/>
    </xf>
    <xf numFmtId="0" fontId="9" fillId="0" borderId="0" xfId="0" applyFont="1" applyBorder="1" applyAlignment="1">
      <alignment horizontal="center"/>
    </xf>
    <xf numFmtId="0" fontId="6" fillId="0" borderId="0" xfId="0" applyFont="1" applyAlignment="1">
      <alignment/>
    </xf>
    <xf numFmtId="0" fontId="6" fillId="0" borderId="11" xfId="0" applyFont="1" applyBorder="1" applyAlignment="1">
      <alignment horizontal="center"/>
    </xf>
    <xf numFmtId="0" fontId="6" fillId="0" borderId="24" xfId="0" applyFont="1" applyBorder="1" applyAlignment="1">
      <alignment horizontal="center"/>
    </xf>
    <xf numFmtId="0" fontId="0" fillId="0" borderId="10" xfId="0" applyFont="1" applyBorder="1" applyAlignment="1">
      <alignment/>
    </xf>
    <xf numFmtId="1" fontId="0" fillId="0" borderId="0" xfId="0" applyNumberFormat="1" applyFont="1" applyBorder="1" applyAlignment="1">
      <alignment/>
    </xf>
    <xf numFmtId="1" fontId="0" fillId="0" borderId="11" xfId="0" applyNumberFormat="1" applyFont="1" applyBorder="1" applyAlignment="1">
      <alignment/>
    </xf>
    <xf numFmtId="1" fontId="0" fillId="0" borderId="24" xfId="0" applyNumberFormat="1" applyFont="1" applyBorder="1" applyAlignment="1">
      <alignment/>
    </xf>
    <xf numFmtId="1" fontId="0" fillId="0" borderId="24" xfId="0" applyNumberFormat="1" applyFont="1" applyBorder="1" applyAlignment="1">
      <alignment horizontal="center" wrapText="1"/>
    </xf>
    <xf numFmtId="1" fontId="0" fillId="0" borderId="10" xfId="0" applyNumberFormat="1" applyFont="1" applyBorder="1" applyAlignment="1">
      <alignment/>
    </xf>
    <xf numFmtId="1" fontId="0" fillId="0" borderId="0" xfId="0" applyNumberFormat="1" applyFont="1" applyAlignment="1">
      <alignment/>
    </xf>
    <xf numFmtId="0" fontId="0" fillId="0" borderId="0" xfId="0" applyFont="1" applyAlignment="1">
      <alignment/>
    </xf>
    <xf numFmtId="0" fontId="0" fillId="0" borderId="17" xfId="0" applyFont="1" applyBorder="1" applyAlignment="1">
      <alignment/>
    </xf>
    <xf numFmtId="0" fontId="0" fillId="0" borderId="25" xfId="0" applyBorder="1" applyAlignment="1">
      <alignment horizontal="left" indent="1"/>
    </xf>
    <xf numFmtId="0" fontId="0" fillId="0" borderId="26" xfId="0" applyBorder="1" applyAlignment="1">
      <alignment horizontal="center"/>
    </xf>
    <xf numFmtId="0" fontId="5" fillId="0" borderId="13" xfId="0" applyFont="1" applyFill="1" applyBorder="1" applyAlignment="1">
      <alignment horizontal="left"/>
    </xf>
    <xf numFmtId="0" fontId="0" fillId="0" borderId="14" xfId="0" applyBorder="1" applyAlignment="1">
      <alignment/>
    </xf>
    <xf numFmtId="0" fontId="0" fillId="0" borderId="15" xfId="0" applyBorder="1" applyAlignment="1">
      <alignment/>
    </xf>
    <xf numFmtId="0" fontId="5" fillId="0" borderId="13" xfId="0" applyFont="1" applyBorder="1" applyAlignment="1">
      <alignment/>
    </xf>
    <xf numFmtId="0" fontId="5" fillId="0" borderId="27" xfId="0" applyFont="1" applyBorder="1" applyAlignment="1">
      <alignment/>
    </xf>
    <xf numFmtId="0" fontId="0" fillId="0" borderId="18" xfId="0" applyBorder="1" applyAlignment="1">
      <alignment/>
    </xf>
    <xf numFmtId="0" fontId="5" fillId="0" borderId="16"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2" xfId="0" applyBorder="1" applyAlignment="1">
      <alignment/>
    </xf>
    <xf numFmtId="0" fontId="0" fillId="0" borderId="23" xfId="0" applyBorder="1" applyAlignment="1">
      <alignment/>
    </xf>
    <xf numFmtId="0" fontId="0" fillId="0" borderId="16" xfId="0" applyFont="1" applyBorder="1" applyAlignment="1">
      <alignment/>
    </xf>
    <xf numFmtId="0" fontId="5" fillId="0" borderId="20" xfId="0" applyFont="1" applyBorder="1" applyAlignment="1">
      <alignment/>
    </xf>
    <xf numFmtId="0" fontId="5" fillId="0" borderId="0" xfId="0" applyFont="1" applyBorder="1" applyAlignment="1">
      <alignment/>
    </xf>
    <xf numFmtId="182" fontId="0" fillId="0" borderId="0" xfId="42" applyNumberFormat="1" applyFont="1" applyFill="1" applyBorder="1" applyAlignment="1">
      <alignment horizontal="center"/>
    </xf>
    <xf numFmtId="0" fontId="0" fillId="0" borderId="0" xfId="0" applyFont="1" applyBorder="1" applyAlignment="1">
      <alignment horizontal="left" indent="1"/>
    </xf>
    <xf numFmtId="0" fontId="11" fillId="0" borderId="0" xfId="0" applyFont="1" applyFill="1" applyBorder="1" applyAlignment="1">
      <alignment horizontal="left"/>
    </xf>
    <xf numFmtId="0" fontId="0" fillId="0" borderId="0" xfId="0" applyFont="1" applyFill="1" applyBorder="1" applyAlignment="1">
      <alignment/>
    </xf>
    <xf numFmtId="0" fontId="6" fillId="0" borderId="0" xfId="0" applyFont="1" applyBorder="1" applyAlignment="1">
      <alignment horizontal="left"/>
    </xf>
    <xf numFmtId="0" fontId="0" fillId="0" borderId="0" xfId="0" applyFont="1" applyBorder="1" applyAlignment="1">
      <alignment horizontal="center" wrapText="1"/>
    </xf>
    <xf numFmtId="9" fontId="0" fillId="0" borderId="0" xfId="59" applyFont="1" applyBorder="1" applyAlignment="1">
      <alignment horizontal="left"/>
    </xf>
    <xf numFmtId="0" fontId="0" fillId="0" borderId="0" xfId="0" applyFont="1" applyFill="1" applyBorder="1" applyAlignment="1" quotePrefix="1">
      <alignment horizontal="center"/>
    </xf>
    <xf numFmtId="0" fontId="9" fillId="0" borderId="0" xfId="0" applyFont="1" applyBorder="1" applyAlignment="1">
      <alignment/>
    </xf>
    <xf numFmtId="182" fontId="0" fillId="0" borderId="28" xfId="42" applyNumberFormat="1" applyFont="1" applyBorder="1" applyAlignment="1">
      <alignment horizontal="left"/>
    </xf>
    <xf numFmtId="182" fontId="0" fillId="0" borderId="29" xfId="42" applyNumberFormat="1" applyFont="1" applyBorder="1" applyAlignment="1" quotePrefix="1">
      <alignment horizontal="left"/>
    </xf>
    <xf numFmtId="0" fontId="0" fillId="0" borderId="19" xfId="0" applyFont="1" applyBorder="1" applyAlignment="1">
      <alignment/>
    </xf>
    <xf numFmtId="0" fontId="0" fillId="0" borderId="24" xfId="0" applyFont="1" applyBorder="1" applyAlignment="1">
      <alignment horizontal="center" wrapText="1"/>
    </xf>
    <xf numFmtId="1" fontId="0" fillId="0" borderId="30" xfId="0" applyNumberFormat="1" applyFont="1" applyBorder="1" applyAlignment="1">
      <alignment horizontal="center" wrapText="1"/>
    </xf>
    <xf numFmtId="0" fontId="0" fillId="0" borderId="30" xfId="0" applyFont="1" applyBorder="1" applyAlignment="1">
      <alignment horizontal="center" wrapText="1"/>
    </xf>
    <xf numFmtId="0" fontId="0" fillId="0" borderId="0" xfId="0" applyFont="1" applyBorder="1" applyAlignment="1">
      <alignment/>
    </xf>
    <xf numFmtId="0" fontId="0" fillId="0" borderId="0" xfId="0" applyFont="1" applyBorder="1" applyAlignment="1">
      <alignment wrapText="1"/>
    </xf>
    <xf numFmtId="1" fontId="0" fillId="0" borderId="0" xfId="0" applyNumberFormat="1" applyFont="1" applyBorder="1" applyAlignment="1">
      <alignment/>
    </xf>
    <xf numFmtId="182" fontId="0" fillId="0" borderId="0" xfId="42" applyNumberFormat="1" applyFont="1" applyBorder="1" applyAlignment="1">
      <alignment/>
    </xf>
    <xf numFmtId="0" fontId="0" fillId="0" borderId="0" xfId="0" applyFont="1" applyBorder="1" applyAlignment="1">
      <alignment horizontal="right"/>
    </xf>
    <xf numFmtId="0" fontId="5" fillId="0" borderId="10" xfId="0" applyFont="1" applyBorder="1" applyAlignment="1">
      <alignment/>
    </xf>
    <xf numFmtId="0" fontId="5" fillId="0" borderId="0" xfId="0" applyFont="1" applyAlignment="1">
      <alignment vertical="top"/>
    </xf>
    <xf numFmtId="0" fontId="0" fillId="0" borderId="0" xfId="0" applyFont="1" applyAlignment="1">
      <alignment vertical="top"/>
    </xf>
    <xf numFmtId="0" fontId="0" fillId="0" borderId="0" xfId="0" applyFont="1" applyBorder="1" applyAlignment="1">
      <alignment vertical="top"/>
    </xf>
    <xf numFmtId="0" fontId="5" fillId="0" borderId="10"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horizontal="right" vertical="top"/>
    </xf>
    <xf numFmtId="0" fontId="16" fillId="0" borderId="0" xfId="0" applyFont="1" applyBorder="1" applyAlignment="1">
      <alignment wrapText="1"/>
    </xf>
    <xf numFmtId="0" fontId="0" fillId="0" borderId="31" xfId="0" applyFont="1" applyBorder="1" applyAlignment="1">
      <alignment/>
    </xf>
    <xf numFmtId="0" fontId="0" fillId="0" borderId="16" xfId="0" applyFont="1" applyBorder="1" applyAlignment="1">
      <alignment horizontal="right"/>
    </xf>
    <xf numFmtId="0" fontId="0" fillId="0" borderId="0" xfId="0" applyAlignment="1">
      <alignment wrapText="1"/>
    </xf>
    <xf numFmtId="1" fontId="6" fillId="0" borderId="0" xfId="0" applyNumberFormat="1" applyFont="1" applyAlignment="1">
      <alignment/>
    </xf>
    <xf numFmtId="0" fontId="6" fillId="0" borderId="0" xfId="0" applyFont="1" applyAlignment="1">
      <alignment horizontal="left"/>
    </xf>
    <xf numFmtId="0" fontId="5" fillId="0" borderId="11" xfId="0" applyFont="1" applyBorder="1" applyAlignment="1">
      <alignment/>
    </xf>
    <xf numFmtId="0" fontId="5" fillId="0" borderId="0" xfId="0" applyFont="1" applyAlignment="1">
      <alignment/>
    </xf>
    <xf numFmtId="0" fontId="0" fillId="0" borderId="0" xfId="0" applyAlignment="1">
      <alignment/>
    </xf>
    <xf numFmtId="165" fontId="0" fillId="0" borderId="0" xfId="0" applyNumberFormat="1" applyBorder="1" applyAlignment="1">
      <alignment/>
    </xf>
    <xf numFmtId="165" fontId="5" fillId="0" borderId="15" xfId="0" applyNumberFormat="1" applyFont="1" applyBorder="1" applyAlignment="1">
      <alignment/>
    </xf>
    <xf numFmtId="0" fontId="0" fillId="0" borderId="19" xfId="0" applyFont="1" applyBorder="1" applyAlignment="1">
      <alignment/>
    </xf>
    <xf numFmtId="182" fontId="0" fillId="34" borderId="32" xfId="42" applyNumberFormat="1" applyFont="1" applyFill="1" applyBorder="1" applyAlignment="1" applyProtection="1">
      <alignment horizontal="right"/>
      <protection locked="0"/>
    </xf>
    <xf numFmtId="9" fontId="0" fillId="34" borderId="32" xfId="59" applyFont="1" applyFill="1" applyBorder="1" applyAlignment="1" applyProtection="1">
      <alignment horizontal="right"/>
      <protection locked="0"/>
    </xf>
    <xf numFmtId="182" fontId="0" fillId="0" borderId="32" xfId="42" applyNumberFormat="1" applyFont="1" applyBorder="1" applyAlignment="1" applyProtection="1">
      <alignment horizontal="right"/>
      <protection locked="0"/>
    </xf>
    <xf numFmtId="1" fontId="0" fillId="34" borderId="33" xfId="0" applyNumberFormat="1" applyFont="1" applyFill="1" applyBorder="1" applyAlignment="1" applyProtection="1">
      <alignment/>
      <protection locked="0"/>
    </xf>
    <xf numFmtId="1" fontId="0" fillId="34" borderId="12" xfId="0" applyNumberFormat="1" applyFont="1" applyFill="1" applyBorder="1" applyAlignment="1" applyProtection="1">
      <alignment/>
      <protection locked="0"/>
    </xf>
    <xf numFmtId="1" fontId="0" fillId="0" borderId="32" xfId="0" applyNumberFormat="1" applyFont="1" applyFill="1" applyBorder="1" applyAlignment="1" applyProtection="1">
      <alignment/>
      <protection/>
    </xf>
    <xf numFmtId="1" fontId="0" fillId="0" borderId="34" xfId="0" applyNumberFormat="1" applyFont="1" applyBorder="1" applyAlignment="1" applyProtection="1">
      <alignment/>
      <protection/>
    </xf>
    <xf numFmtId="1" fontId="0" fillId="0" borderId="32" xfId="0" applyNumberFormat="1" applyFont="1" applyBorder="1" applyAlignment="1" applyProtection="1">
      <alignment/>
      <protection/>
    </xf>
    <xf numFmtId="2" fontId="0" fillId="0" borderId="35" xfId="0" applyNumberFormat="1" applyBorder="1" applyAlignment="1" applyProtection="1">
      <alignment/>
      <protection/>
    </xf>
    <xf numFmtId="2" fontId="0" fillId="0" borderId="36" xfId="0" applyNumberFormat="1" applyBorder="1" applyAlignment="1" applyProtection="1">
      <alignment/>
      <protection/>
    </xf>
    <xf numFmtId="0" fontId="0" fillId="34" borderId="32" xfId="0" applyFont="1" applyFill="1" applyBorder="1" applyAlignment="1" applyProtection="1">
      <alignment horizontal="left"/>
      <protection locked="0"/>
    </xf>
    <xf numFmtId="0" fontId="0" fillId="0" borderId="16" xfId="0" applyFont="1" applyBorder="1" applyAlignment="1" applyProtection="1">
      <alignment/>
      <protection locked="0"/>
    </xf>
    <xf numFmtId="0" fontId="5" fillId="34" borderId="32" xfId="0" applyFont="1" applyFill="1" applyBorder="1" applyAlignment="1" applyProtection="1">
      <alignment horizontal="left"/>
      <protection locked="0"/>
    </xf>
    <xf numFmtId="0" fontId="0" fillId="34" borderId="32"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0" xfId="0" applyFont="1" applyBorder="1" applyAlignment="1" applyProtection="1">
      <alignment/>
      <protection locked="0"/>
    </xf>
    <xf numFmtId="41" fontId="0" fillId="0" borderId="26" xfId="43" applyFont="1" applyBorder="1" applyAlignment="1" applyProtection="1">
      <alignment/>
      <protection/>
    </xf>
    <xf numFmtId="41" fontId="0" fillId="0" borderId="38" xfId="43" applyFont="1" applyBorder="1" applyAlignment="1" applyProtection="1">
      <alignment/>
      <protection/>
    </xf>
    <xf numFmtId="41" fontId="0" fillId="0" borderId="0" xfId="43" applyFont="1" applyBorder="1" applyAlignment="1" applyProtection="1">
      <alignment/>
      <protection/>
    </xf>
    <xf numFmtId="41" fontId="0" fillId="0" borderId="24" xfId="43" applyFont="1" applyBorder="1" applyAlignment="1" applyProtection="1">
      <alignment/>
      <protection/>
    </xf>
    <xf numFmtId="41" fontId="0" fillId="0" borderId="10" xfId="43" applyFont="1" applyBorder="1" applyAlignment="1" applyProtection="1">
      <alignment/>
      <protection/>
    </xf>
    <xf numFmtId="41" fontId="0" fillId="0" borderId="30" xfId="43" applyFont="1" applyBorder="1" applyAlignment="1" applyProtection="1">
      <alignment/>
      <protection/>
    </xf>
    <xf numFmtId="0" fontId="5" fillId="0" borderId="15" xfId="0" applyFont="1" applyBorder="1" applyAlignment="1">
      <alignment/>
    </xf>
    <xf numFmtId="0" fontId="0" fillId="0" borderId="38" xfId="0" applyBorder="1" applyAlignment="1">
      <alignment horizontal="center"/>
    </xf>
    <xf numFmtId="0" fontId="0" fillId="0" borderId="24" xfId="0" applyBorder="1" applyAlignment="1">
      <alignment horizontal="center"/>
    </xf>
    <xf numFmtId="0" fontId="0" fillId="0" borderId="30" xfId="0" applyBorder="1" applyAlignment="1">
      <alignment horizontal="center"/>
    </xf>
    <xf numFmtId="0" fontId="0" fillId="0" borderId="16" xfId="0" applyFont="1" applyBorder="1" applyAlignment="1" applyProtection="1">
      <alignment horizontal="right"/>
      <protection locked="0"/>
    </xf>
    <xf numFmtId="0" fontId="5" fillId="0" borderId="39" xfId="0" applyFont="1" applyBorder="1" applyAlignment="1">
      <alignment horizontal="left" vertical="top"/>
    </xf>
    <xf numFmtId="182" fontId="0" fillId="34" borderId="32" xfId="42" applyNumberFormat="1" applyFont="1" applyFill="1" applyBorder="1" applyAlignment="1" applyProtection="1">
      <alignment horizontal="right"/>
      <protection locked="0"/>
    </xf>
    <xf numFmtId="0" fontId="0" fillId="0" borderId="0" xfId="0" applyFont="1" applyBorder="1" applyAlignment="1">
      <alignment horizontal="left"/>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38" xfId="0" applyFont="1" applyBorder="1" applyAlignment="1">
      <alignment horizontal="left" vertical="top"/>
    </xf>
    <xf numFmtId="0" fontId="5" fillId="34" borderId="11" xfId="0" applyFont="1" applyFill="1" applyBorder="1" applyAlignment="1" applyProtection="1">
      <alignment horizontal="left" vertical="top" wrapText="1"/>
      <protection locked="0"/>
    </xf>
    <xf numFmtId="0" fontId="5" fillId="34" borderId="0" xfId="0" applyFont="1" applyFill="1" applyBorder="1" applyAlignment="1" applyProtection="1">
      <alignment horizontal="left" vertical="top" wrapText="1"/>
      <protection locked="0"/>
    </xf>
    <xf numFmtId="0" fontId="5" fillId="34" borderId="24" xfId="0" applyFont="1" applyFill="1" applyBorder="1" applyAlignment="1" applyProtection="1">
      <alignment horizontal="left" vertical="top" wrapText="1"/>
      <protection locked="0"/>
    </xf>
    <xf numFmtId="0" fontId="5" fillId="34" borderId="12" xfId="0" applyFont="1" applyFill="1" applyBorder="1" applyAlignment="1" applyProtection="1">
      <alignment horizontal="left" vertical="top" wrapText="1"/>
      <protection locked="0"/>
    </xf>
    <xf numFmtId="0" fontId="5" fillId="34" borderId="10" xfId="0" applyFont="1" applyFill="1" applyBorder="1" applyAlignment="1" applyProtection="1">
      <alignment horizontal="left" vertical="top" wrapText="1"/>
      <protection locked="0"/>
    </xf>
    <xf numFmtId="0" fontId="5" fillId="34" borderId="30" xfId="0" applyFont="1" applyFill="1" applyBorder="1" applyAlignment="1" applyProtection="1">
      <alignment horizontal="left" vertical="top" wrapText="1"/>
      <protection locked="0"/>
    </xf>
    <xf numFmtId="0" fontId="5" fillId="0" borderId="0" xfId="0" applyFont="1" applyBorder="1" applyAlignment="1">
      <alignment horizontal="left"/>
    </xf>
    <xf numFmtId="0" fontId="11" fillId="0" borderId="0" xfId="0" applyFont="1" applyBorder="1" applyAlignment="1">
      <alignment horizontal="left"/>
    </xf>
    <xf numFmtId="0" fontId="0" fillId="0" borderId="0" xfId="0" applyFont="1" applyBorder="1" applyAlignment="1">
      <alignment horizontal="left" wrapText="1"/>
    </xf>
    <xf numFmtId="0" fontId="0" fillId="0" borderId="0" xfId="0" applyFont="1" applyBorder="1" applyAlignment="1">
      <alignment horizontal="left" wrapText="1"/>
    </xf>
    <xf numFmtId="0" fontId="0" fillId="0" borderId="0" xfId="0" applyFont="1" applyBorder="1" applyAlignment="1">
      <alignment horizontal="left"/>
    </xf>
    <xf numFmtId="0" fontId="0" fillId="34" borderId="32" xfId="0" applyFont="1" applyFill="1" applyBorder="1" applyAlignment="1" applyProtection="1">
      <alignment horizontal="left"/>
      <protection locked="0"/>
    </xf>
    <xf numFmtId="0" fontId="5" fillId="34" borderId="40" xfId="0" applyFont="1" applyFill="1" applyBorder="1" applyAlignment="1" applyProtection="1">
      <alignment horizontal="left"/>
      <protection locked="0"/>
    </xf>
    <xf numFmtId="0" fontId="5" fillId="34" borderId="37" xfId="0" applyFont="1" applyFill="1" applyBorder="1" applyAlignment="1" applyProtection="1">
      <alignment horizontal="left"/>
      <protection locked="0"/>
    </xf>
    <xf numFmtId="0" fontId="5" fillId="34" borderId="41" xfId="0" applyFont="1" applyFill="1" applyBorder="1" applyAlignment="1" applyProtection="1">
      <alignment horizontal="left"/>
      <protection locked="0"/>
    </xf>
    <xf numFmtId="0" fontId="5" fillId="34" borderId="33" xfId="0" applyFont="1" applyFill="1" applyBorder="1" applyAlignment="1" applyProtection="1">
      <alignment horizontal="left"/>
      <protection locked="0"/>
    </xf>
    <xf numFmtId="0" fontId="5" fillId="34" borderId="32" xfId="0" applyFont="1" applyFill="1" applyBorder="1" applyAlignment="1" applyProtection="1">
      <alignment horizontal="left"/>
      <protection locked="0"/>
    </xf>
    <xf numFmtId="0" fontId="5" fillId="34" borderId="42" xfId="0" applyFont="1" applyFill="1" applyBorder="1" applyAlignment="1" applyProtection="1">
      <alignment horizontal="left"/>
      <protection locked="0"/>
    </xf>
    <xf numFmtId="0" fontId="5" fillId="0" borderId="25" xfId="0" applyFont="1" applyBorder="1" applyAlignment="1">
      <alignment horizontal="left"/>
    </xf>
    <xf numFmtId="0" fontId="5" fillId="0" borderId="26" xfId="0" applyFont="1" applyBorder="1" applyAlignment="1">
      <alignment horizontal="left"/>
    </xf>
    <xf numFmtId="0" fontId="5" fillId="0" borderId="38" xfId="0" applyFont="1" applyBorder="1" applyAlignment="1">
      <alignment horizontal="left"/>
    </xf>
    <xf numFmtId="0" fontId="5" fillId="0" borderId="22" xfId="0" applyFont="1" applyBorder="1" applyAlignment="1">
      <alignment horizontal="left"/>
    </xf>
    <xf numFmtId="0" fontId="0" fillId="0" borderId="25" xfId="0" applyFont="1" applyBorder="1" applyAlignment="1">
      <alignment horizontal="center"/>
    </xf>
    <xf numFmtId="0" fontId="0" fillId="0" borderId="26" xfId="0" applyFont="1" applyBorder="1" applyAlignment="1">
      <alignment horizontal="center"/>
    </xf>
    <xf numFmtId="0" fontId="0" fillId="0" borderId="38"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5" fillId="34" borderId="43" xfId="0" applyFont="1" applyFill="1" applyBorder="1" applyAlignment="1" applyProtection="1">
      <alignment horizontal="left"/>
      <protection locked="0"/>
    </xf>
    <xf numFmtId="1" fontId="6" fillId="0" borderId="0" xfId="0" applyNumberFormat="1" applyFont="1" applyAlignment="1">
      <alignment horizontal="center"/>
    </xf>
    <xf numFmtId="0" fontId="13" fillId="0" borderId="0" xfId="0" applyFont="1" applyBorder="1" applyAlignment="1">
      <alignment horizontal="left" wrapText="1"/>
    </xf>
    <xf numFmtId="0" fontId="0" fillId="0" borderId="0" xfId="0" applyAlignment="1">
      <alignment horizontal="left" wrapText="1"/>
    </xf>
    <xf numFmtId="0" fontId="14" fillId="0" borderId="0" xfId="0" applyFont="1" applyBorder="1" applyAlignment="1">
      <alignment horizontal="left" wrapText="1"/>
    </xf>
    <xf numFmtId="0" fontId="9" fillId="34" borderId="32" xfId="0" applyFont="1" applyFill="1" applyBorder="1" applyAlignment="1" applyProtection="1">
      <alignment horizontal="left"/>
      <protection locked="0"/>
    </xf>
    <xf numFmtId="0" fontId="9" fillId="34" borderId="42" xfId="0" applyFont="1" applyFill="1" applyBorder="1" applyAlignment="1" applyProtection="1">
      <alignment horizontal="left"/>
      <protection locked="0"/>
    </xf>
    <xf numFmtId="0" fontId="9" fillId="34" borderId="33" xfId="0" applyFont="1" applyFill="1" applyBorder="1" applyAlignment="1" applyProtection="1">
      <alignment horizontal="left"/>
      <protection locked="0"/>
    </xf>
    <xf numFmtId="0" fontId="9" fillId="34" borderId="40" xfId="0" applyFont="1" applyFill="1" applyBorder="1" applyAlignment="1" applyProtection="1">
      <alignment horizontal="left"/>
      <protection locked="0"/>
    </xf>
    <xf numFmtId="0" fontId="9" fillId="34" borderId="37" xfId="0" applyFont="1" applyFill="1" applyBorder="1" applyAlignment="1" applyProtection="1">
      <alignment horizontal="left"/>
      <protection locked="0"/>
    </xf>
    <xf numFmtId="0" fontId="9" fillId="34" borderId="41" xfId="0" applyFont="1" applyFill="1" applyBorder="1" applyAlignment="1" applyProtection="1">
      <alignment horizontal="left"/>
      <protection locked="0"/>
    </xf>
    <xf numFmtId="0" fontId="5" fillId="0" borderId="32" xfId="0" applyFont="1" applyBorder="1" applyAlignment="1" applyProtection="1">
      <alignment horizontal="left"/>
      <protection/>
    </xf>
    <xf numFmtId="0" fontId="0" fillId="34" borderId="32" xfId="0" applyFill="1" applyBorder="1" applyAlignment="1" applyProtection="1">
      <alignment horizontal="left"/>
      <protection locked="0"/>
    </xf>
    <xf numFmtId="9" fontId="0" fillId="0" borderId="25" xfId="59" applyFont="1" applyBorder="1" applyAlignment="1" applyProtection="1">
      <alignment horizontal="center"/>
      <protection/>
    </xf>
    <xf numFmtId="9" fontId="0" fillId="0" borderId="38" xfId="59" applyFont="1" applyBorder="1" applyAlignment="1" applyProtection="1">
      <alignment horizontal="center"/>
      <protection/>
    </xf>
    <xf numFmtId="9" fontId="0" fillId="0" borderId="12" xfId="59" applyFont="1" applyBorder="1" applyAlignment="1" applyProtection="1">
      <alignment horizontal="center"/>
      <protection/>
    </xf>
    <xf numFmtId="9" fontId="0" fillId="0" borderId="30" xfId="59" applyFont="1" applyBorder="1" applyAlignment="1" applyProtection="1">
      <alignment horizontal="center"/>
      <protection/>
    </xf>
    <xf numFmtId="2" fontId="0" fillId="0" borderId="25" xfId="0" applyNumberFormat="1" applyFont="1" applyBorder="1" applyAlignment="1" applyProtection="1">
      <alignment horizontal="center"/>
      <protection/>
    </xf>
    <xf numFmtId="2" fontId="0" fillId="0" borderId="38" xfId="0" applyNumberFormat="1" applyFont="1" applyBorder="1" applyAlignment="1" applyProtection="1">
      <alignment horizontal="center"/>
      <protection/>
    </xf>
    <xf numFmtId="0" fontId="5" fillId="0" borderId="31" xfId="0" applyFont="1" applyBorder="1" applyAlignment="1">
      <alignment horizontal="left"/>
    </xf>
    <xf numFmtId="0" fontId="5" fillId="0" borderId="10" xfId="0" applyFont="1" applyBorder="1" applyAlignment="1">
      <alignment horizontal="center"/>
    </xf>
    <xf numFmtId="0" fontId="6" fillId="0" borderId="0" xfId="0" applyFont="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3.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vmlDrawing" Target="../drawings/vmlDrawing4.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vmlDrawing" Target="../drawings/vmlDrawing5.v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vmlDrawing" Target="../drawings/vmlDrawing6.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vmlDrawing" Target="../drawings/vmlDrawing7.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U52"/>
  <sheetViews>
    <sheetView showGridLines="0" showZeros="0" tabSelected="1" zoomScale="85" zoomScaleNormal="85" zoomScaleSheetLayoutView="85" zoomScalePageLayoutView="0" workbookViewId="0" topLeftCell="A1">
      <selection activeCell="C6" sqref="C6:F6"/>
    </sheetView>
  </sheetViews>
  <sheetFormatPr defaultColWidth="15.7109375" defaultRowHeight="27.75" customHeight="1"/>
  <cols>
    <col min="1" max="1" width="1.28515625" style="63" customWidth="1"/>
    <col min="2" max="2" width="17.57421875" style="63" customWidth="1"/>
    <col min="3" max="3" width="26.00390625" style="63" customWidth="1"/>
    <col min="4" max="4" width="8.7109375" style="63" customWidth="1"/>
    <col min="5" max="5" width="0.9921875" style="63" customWidth="1"/>
    <col min="6" max="6" width="4.7109375" style="63" customWidth="1"/>
    <col min="7" max="7" width="0.9921875" style="41" customWidth="1"/>
    <col min="8" max="8" width="7.28125" style="41" customWidth="1"/>
    <col min="9" max="10" width="0.9921875" style="41" customWidth="1"/>
    <col min="11" max="11" width="12.421875" style="41" customWidth="1"/>
    <col min="12" max="12" width="13.57421875" style="41" customWidth="1"/>
    <col min="13" max="13" width="9.28125" style="41" customWidth="1"/>
    <col min="14" max="14" width="0.9921875" style="41" customWidth="1"/>
    <col min="15" max="15" width="7.28125" style="41" customWidth="1"/>
    <col min="16" max="16" width="0.9921875" style="41" customWidth="1"/>
    <col min="17" max="17" width="6.8515625" style="38" customWidth="1"/>
    <col min="18" max="18" width="1.28515625" style="63" customWidth="1"/>
    <col min="19" max="19" width="1.7109375" style="38" customWidth="1"/>
    <col min="20" max="20" width="33.8515625" style="38" customWidth="1"/>
    <col min="21" max="21" width="5.57421875" style="38" bestFit="1" customWidth="1"/>
    <col min="22" max="22" width="6.421875" style="38" customWidth="1"/>
    <col min="23" max="23" width="5.421875" style="38" customWidth="1"/>
    <col min="24" max="24" width="6.7109375" style="38" customWidth="1"/>
    <col min="25" max="25" width="7.421875" style="38" customWidth="1"/>
    <col min="26" max="26" width="34.00390625" style="38" customWidth="1"/>
    <col min="27" max="28" width="1.7109375" style="38" customWidth="1"/>
    <col min="29" max="29" width="33.7109375" style="38" customWidth="1"/>
    <col min="30" max="30" width="5.8515625" style="38" customWidth="1"/>
    <col min="31" max="31" width="6.421875" style="38" customWidth="1"/>
    <col min="32" max="32" width="5.421875" style="38" customWidth="1"/>
    <col min="33" max="33" width="6.7109375" style="38" customWidth="1"/>
    <col min="34" max="34" width="7.421875" style="38" customWidth="1"/>
    <col min="35" max="35" width="34.00390625" style="38" customWidth="1"/>
    <col min="36" max="37" width="1.7109375" style="38" customWidth="1"/>
    <col min="38" max="38" width="33.7109375" style="38" customWidth="1"/>
    <col min="39" max="39" width="5.8515625" style="38" customWidth="1"/>
    <col min="40" max="40" width="6.421875" style="38" customWidth="1"/>
    <col min="41" max="41" width="5.421875" style="38" customWidth="1"/>
    <col min="42" max="42" width="6.7109375" style="38" customWidth="1"/>
    <col min="43" max="43" width="7.421875" style="38" customWidth="1"/>
    <col min="44" max="44" width="34.00390625" style="38" customWidth="1"/>
    <col min="45" max="45" width="1.7109375" style="38" customWidth="1"/>
    <col min="46" max="47" width="9.140625" style="38" customWidth="1"/>
    <col min="48" max="54" width="9.140625" style="63" customWidth="1"/>
    <col min="55" max="16384" width="15.7109375" style="63" customWidth="1"/>
  </cols>
  <sheetData>
    <row r="1" spans="1:47" s="96" customFormat="1" ht="6" customHeight="1" thickTop="1">
      <c r="A1" s="60"/>
      <c r="B1" s="113"/>
      <c r="C1" s="113"/>
      <c r="D1" s="113"/>
      <c r="E1" s="113"/>
      <c r="F1" s="113"/>
      <c r="G1" s="113"/>
      <c r="H1" s="113"/>
      <c r="I1" s="113"/>
      <c r="J1" s="113"/>
      <c r="K1" s="113"/>
      <c r="L1" s="113"/>
      <c r="M1" s="113"/>
      <c r="N1" s="113"/>
      <c r="O1" s="113"/>
      <c r="P1" s="113"/>
      <c r="Q1" s="57"/>
      <c r="R1" s="154"/>
      <c r="S1" s="31"/>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row>
    <row r="2" spans="1:18" ht="18" customHeight="1">
      <c r="A2" s="97"/>
      <c r="B2" s="194" t="s">
        <v>448</v>
      </c>
      <c r="C2" s="194"/>
      <c r="D2" s="194"/>
      <c r="E2" s="194"/>
      <c r="F2" s="194"/>
      <c r="G2" s="194"/>
      <c r="H2" s="194"/>
      <c r="I2" s="65"/>
      <c r="J2" s="65"/>
      <c r="R2" s="114"/>
    </row>
    <row r="3" spans="1:18" ht="18" customHeight="1">
      <c r="A3" s="64"/>
      <c r="B3" s="194" t="s">
        <v>449</v>
      </c>
      <c r="C3" s="194"/>
      <c r="D3" s="65"/>
      <c r="E3" s="65"/>
      <c r="F3" s="65"/>
      <c r="G3" s="65"/>
      <c r="H3" s="65"/>
      <c r="I3" s="65"/>
      <c r="R3" s="66"/>
    </row>
    <row r="4" spans="1:47" s="70" customFormat="1" ht="18" customHeight="1">
      <c r="A4" s="67"/>
      <c r="B4" s="195" t="s">
        <v>441</v>
      </c>
      <c r="C4" s="195"/>
      <c r="D4" s="195"/>
      <c r="E4" s="195"/>
      <c r="F4" s="195"/>
      <c r="G4" s="195"/>
      <c r="H4" s="195"/>
      <c r="I4" s="195"/>
      <c r="J4" s="195"/>
      <c r="K4" s="195"/>
      <c r="L4" s="50"/>
      <c r="M4" s="50"/>
      <c r="N4" s="50"/>
      <c r="O4" s="50"/>
      <c r="P4" s="50"/>
      <c r="Q4" s="47"/>
      <c r="R4" s="69"/>
      <c r="S4" s="47"/>
      <c r="T4" s="47"/>
      <c r="U4" s="47"/>
      <c r="V4" s="47"/>
      <c r="W4" s="47"/>
      <c r="X4" s="47"/>
      <c r="Y4" s="47"/>
      <c r="Z4" s="50"/>
      <c r="AA4" s="47"/>
      <c r="AB4" s="47"/>
      <c r="AC4" s="47"/>
      <c r="AD4" s="47"/>
      <c r="AE4" s="47"/>
      <c r="AF4" s="47"/>
      <c r="AG4" s="47"/>
      <c r="AH4" s="47"/>
      <c r="AI4" s="47"/>
      <c r="AJ4" s="47"/>
      <c r="AK4" s="47"/>
      <c r="AL4" s="47"/>
      <c r="AM4" s="47"/>
      <c r="AN4" s="47"/>
      <c r="AO4" s="47"/>
      <c r="AP4" s="47"/>
      <c r="AQ4" s="47"/>
      <c r="AR4" s="47"/>
      <c r="AS4" s="47"/>
      <c r="AT4" s="47"/>
      <c r="AU4" s="47"/>
    </row>
    <row r="5" spans="1:26" ht="18" customHeight="1">
      <c r="A5" s="71"/>
      <c r="B5" s="115" t="s">
        <v>16</v>
      </c>
      <c r="C5" s="41"/>
      <c r="D5" s="41"/>
      <c r="E5" s="41"/>
      <c r="F5" s="41"/>
      <c r="R5" s="72"/>
      <c r="Z5" s="73" t="s">
        <v>359</v>
      </c>
    </row>
    <row r="6" spans="1:26" ht="18" customHeight="1">
      <c r="A6" s="67"/>
      <c r="B6" s="41" t="s">
        <v>17</v>
      </c>
      <c r="C6" s="183"/>
      <c r="D6" s="183"/>
      <c r="E6" s="183"/>
      <c r="F6" s="183"/>
      <c r="G6" s="38"/>
      <c r="H6" s="41" t="s">
        <v>490</v>
      </c>
      <c r="L6" s="183"/>
      <c r="M6" s="183"/>
      <c r="N6" s="183"/>
      <c r="O6" s="183"/>
      <c r="R6" s="72"/>
      <c r="Z6" s="73" t="s">
        <v>360</v>
      </c>
    </row>
    <row r="7" spans="1:26" ht="18" customHeight="1">
      <c r="A7" s="67"/>
      <c r="B7" s="41"/>
      <c r="C7" s="183"/>
      <c r="D7" s="183"/>
      <c r="E7" s="183"/>
      <c r="F7" s="183"/>
      <c r="G7" s="38"/>
      <c r="H7" s="41" t="s">
        <v>491</v>
      </c>
      <c r="L7" s="183"/>
      <c r="M7" s="183"/>
      <c r="N7" s="183"/>
      <c r="O7" s="183"/>
      <c r="R7" s="72"/>
      <c r="Z7" s="73" t="s">
        <v>6</v>
      </c>
    </row>
    <row r="8" spans="1:26" ht="18" customHeight="1">
      <c r="A8" s="67"/>
      <c r="B8" s="41" t="s">
        <v>0</v>
      </c>
      <c r="C8" s="183"/>
      <c r="D8" s="183"/>
      <c r="E8" s="183"/>
      <c r="F8" s="183"/>
      <c r="G8" s="38"/>
      <c r="H8" s="41" t="s">
        <v>2</v>
      </c>
      <c r="L8" s="183"/>
      <c r="M8" s="183"/>
      <c r="N8" s="183"/>
      <c r="O8" s="183"/>
      <c r="R8" s="72"/>
      <c r="Z8" s="73" t="s">
        <v>492</v>
      </c>
    </row>
    <row r="9" spans="1:18" ht="18" customHeight="1">
      <c r="A9" s="67"/>
      <c r="B9" s="41" t="s">
        <v>1</v>
      </c>
      <c r="C9" s="183"/>
      <c r="D9" s="183"/>
      <c r="E9" s="183"/>
      <c r="F9" s="183"/>
      <c r="G9" s="38"/>
      <c r="H9" s="170" t="s">
        <v>8</v>
      </c>
      <c r="I9" s="170"/>
      <c r="J9" s="170"/>
      <c r="K9" s="170"/>
      <c r="L9" s="170">
        <v>2</v>
      </c>
      <c r="M9" s="170"/>
      <c r="N9" s="170"/>
      <c r="O9" s="170"/>
      <c r="R9" s="72"/>
    </row>
    <row r="10" spans="1:18" ht="18" customHeight="1">
      <c r="A10" s="67"/>
      <c r="B10" s="41"/>
      <c r="C10" s="116"/>
      <c r="D10" s="116"/>
      <c r="E10" s="116"/>
      <c r="F10" s="116"/>
      <c r="G10" s="38"/>
      <c r="R10" s="72"/>
    </row>
    <row r="11" spans="1:47" s="70" customFormat="1" ht="9" customHeight="1">
      <c r="A11" s="67"/>
      <c r="B11" s="41"/>
      <c r="C11" s="117"/>
      <c r="D11" s="117"/>
      <c r="E11" s="117"/>
      <c r="F11" s="117"/>
      <c r="G11" s="117"/>
      <c r="H11" s="117"/>
      <c r="I11" s="117"/>
      <c r="J11" s="117"/>
      <c r="K11" s="117"/>
      <c r="L11" s="118"/>
      <c r="M11" s="118"/>
      <c r="N11" s="118"/>
      <c r="O11" s="118"/>
      <c r="P11" s="118"/>
      <c r="Q11" s="119"/>
      <c r="R11" s="69"/>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row>
    <row r="12" spans="1:18" ht="18" customHeight="1">
      <c r="A12" s="71"/>
      <c r="B12" s="115" t="s">
        <v>362</v>
      </c>
      <c r="C12" s="41"/>
      <c r="D12" s="120" t="s">
        <v>18</v>
      </c>
      <c r="E12" s="120"/>
      <c r="F12" s="6" t="s">
        <v>13</v>
      </c>
      <c r="G12" s="6"/>
      <c r="H12" s="6" t="s">
        <v>452</v>
      </c>
      <c r="I12" s="6"/>
      <c r="J12" s="6"/>
      <c r="K12" s="6"/>
      <c r="L12" s="6"/>
      <c r="M12" s="120" t="s">
        <v>18</v>
      </c>
      <c r="N12" s="120"/>
      <c r="O12" s="6" t="s">
        <v>13</v>
      </c>
      <c r="P12" s="6"/>
      <c r="Q12" s="6" t="s">
        <v>452</v>
      </c>
      <c r="R12" s="72"/>
    </row>
    <row r="13" spans="1:18" ht="18" customHeight="1">
      <c r="A13" s="67"/>
      <c r="B13" s="74" t="s">
        <v>453</v>
      </c>
      <c r="C13" s="74"/>
      <c r="D13" s="155"/>
      <c r="E13" s="74"/>
      <c r="F13" s="41" t="s">
        <v>495</v>
      </c>
      <c r="H13" s="123" t="s">
        <v>10</v>
      </c>
      <c r="K13" s="184" t="s">
        <v>461</v>
      </c>
      <c r="L13" s="184"/>
      <c r="M13" s="155"/>
      <c r="N13" s="74"/>
      <c r="O13" s="41" t="s">
        <v>14</v>
      </c>
      <c r="Q13" s="121" t="s">
        <v>442</v>
      </c>
      <c r="R13" s="72"/>
    </row>
    <row r="14" spans="1:18" ht="18" customHeight="1">
      <c r="A14" s="67"/>
      <c r="B14" s="74" t="s">
        <v>12</v>
      </c>
      <c r="C14" s="74"/>
      <c r="D14" s="156"/>
      <c r="E14" s="122"/>
      <c r="F14" s="41" t="s">
        <v>15</v>
      </c>
      <c r="H14" s="73" t="s">
        <v>6</v>
      </c>
      <c r="K14" s="184" t="s">
        <v>462</v>
      </c>
      <c r="L14" s="184"/>
      <c r="M14" s="155"/>
      <c r="N14" s="74"/>
      <c r="O14" s="41" t="s">
        <v>14</v>
      </c>
      <c r="Q14" s="121" t="s">
        <v>443</v>
      </c>
      <c r="R14" s="72"/>
    </row>
    <row r="15" spans="1:18" ht="18" customHeight="1">
      <c r="A15" s="67"/>
      <c r="B15" s="184" t="s">
        <v>451</v>
      </c>
      <c r="C15" s="184"/>
      <c r="D15" s="157">
        <v>100</v>
      </c>
      <c r="E15" s="74"/>
      <c r="F15" s="41" t="s">
        <v>493</v>
      </c>
      <c r="H15" s="121" t="s">
        <v>494</v>
      </c>
      <c r="I15" s="73"/>
      <c r="J15" s="73"/>
      <c r="K15" s="184" t="s">
        <v>463</v>
      </c>
      <c r="L15" s="184"/>
      <c r="M15" s="155"/>
      <c r="N15" s="74"/>
      <c r="O15" s="41" t="s">
        <v>14</v>
      </c>
      <c r="Q15" s="121" t="s">
        <v>444</v>
      </c>
      <c r="R15" s="72"/>
    </row>
    <row r="16" spans="1:18" ht="18" customHeight="1">
      <c r="A16" s="67"/>
      <c r="B16" s="41" t="s">
        <v>450</v>
      </c>
      <c r="C16" s="41"/>
      <c r="I16" s="73"/>
      <c r="J16" s="73"/>
      <c r="K16" s="184" t="s">
        <v>464</v>
      </c>
      <c r="L16" s="184"/>
      <c r="M16" s="155"/>
      <c r="N16" s="74"/>
      <c r="O16" s="41" t="s">
        <v>14</v>
      </c>
      <c r="Q16" s="121" t="s">
        <v>445</v>
      </c>
      <c r="R16" s="72"/>
    </row>
    <row r="17" spans="1:18" ht="18" customHeight="1">
      <c r="A17" s="67"/>
      <c r="I17" s="73"/>
      <c r="J17" s="73"/>
      <c r="K17" s="184" t="s">
        <v>465</v>
      </c>
      <c r="L17" s="184"/>
      <c r="M17" s="155"/>
      <c r="N17" s="74"/>
      <c r="O17" s="41" t="s">
        <v>14</v>
      </c>
      <c r="Q17" s="121" t="s">
        <v>361</v>
      </c>
      <c r="R17" s="72"/>
    </row>
    <row r="18" spans="1:18" ht="6.75" customHeight="1">
      <c r="A18" s="67"/>
      <c r="I18" s="73"/>
      <c r="J18" s="73"/>
      <c r="R18" s="72"/>
    </row>
    <row r="19" spans="1:18" ht="17.25" customHeight="1">
      <c r="A19" s="67"/>
      <c r="B19" s="185" t="s">
        <v>476</v>
      </c>
      <c r="C19" s="186"/>
      <c r="D19" s="186"/>
      <c r="E19" s="186"/>
      <c r="F19" s="186"/>
      <c r="G19" s="186"/>
      <c r="H19" s="186"/>
      <c r="I19" s="186"/>
      <c r="J19" s="186"/>
      <c r="K19" s="186"/>
      <c r="L19" s="186"/>
      <c r="M19" s="186"/>
      <c r="N19" s="186"/>
      <c r="O19" s="186"/>
      <c r="P19" s="186"/>
      <c r="Q19" s="187"/>
      <c r="R19" s="72"/>
    </row>
    <row r="20" spans="1:18" ht="17.25" customHeight="1">
      <c r="A20" s="67"/>
      <c r="B20" s="188"/>
      <c r="C20" s="189"/>
      <c r="D20" s="189"/>
      <c r="E20" s="189"/>
      <c r="F20" s="189"/>
      <c r="G20" s="189"/>
      <c r="H20" s="189"/>
      <c r="I20" s="189"/>
      <c r="J20" s="189"/>
      <c r="K20" s="189"/>
      <c r="L20" s="189"/>
      <c r="M20" s="189"/>
      <c r="N20" s="189"/>
      <c r="O20" s="189"/>
      <c r="P20" s="189"/>
      <c r="Q20" s="190"/>
      <c r="R20" s="72"/>
    </row>
    <row r="21" spans="1:18" ht="17.25" customHeight="1">
      <c r="A21" s="67"/>
      <c r="B21" s="188"/>
      <c r="C21" s="189"/>
      <c r="D21" s="189"/>
      <c r="E21" s="189"/>
      <c r="F21" s="189"/>
      <c r="G21" s="189"/>
      <c r="H21" s="189"/>
      <c r="I21" s="189"/>
      <c r="J21" s="189"/>
      <c r="K21" s="189"/>
      <c r="L21" s="189"/>
      <c r="M21" s="189"/>
      <c r="N21" s="189"/>
      <c r="O21" s="189"/>
      <c r="P21" s="189"/>
      <c r="Q21" s="190"/>
      <c r="R21" s="72"/>
    </row>
    <row r="22" spans="1:18" ht="17.25" customHeight="1">
      <c r="A22" s="67"/>
      <c r="B22" s="188"/>
      <c r="C22" s="189"/>
      <c r="D22" s="189"/>
      <c r="E22" s="189"/>
      <c r="F22" s="189"/>
      <c r="G22" s="189"/>
      <c r="H22" s="189"/>
      <c r="I22" s="189"/>
      <c r="J22" s="189"/>
      <c r="K22" s="189"/>
      <c r="L22" s="189"/>
      <c r="M22" s="189"/>
      <c r="N22" s="189"/>
      <c r="O22" s="189"/>
      <c r="P22" s="189"/>
      <c r="Q22" s="190"/>
      <c r="R22" s="72"/>
    </row>
    <row r="23" spans="1:18" ht="17.25" customHeight="1">
      <c r="A23" s="67"/>
      <c r="B23" s="188"/>
      <c r="C23" s="189"/>
      <c r="D23" s="189"/>
      <c r="E23" s="189"/>
      <c r="F23" s="189"/>
      <c r="G23" s="189"/>
      <c r="H23" s="189"/>
      <c r="I23" s="189"/>
      <c r="J23" s="189"/>
      <c r="K23" s="189"/>
      <c r="L23" s="189"/>
      <c r="M23" s="189"/>
      <c r="N23" s="189"/>
      <c r="O23" s="189"/>
      <c r="P23" s="189"/>
      <c r="Q23" s="190"/>
      <c r="R23" s="72"/>
    </row>
    <row r="24" spans="1:18" ht="17.25" customHeight="1">
      <c r="A24" s="67"/>
      <c r="B24" s="188"/>
      <c r="C24" s="189"/>
      <c r="D24" s="189"/>
      <c r="E24" s="189"/>
      <c r="F24" s="189"/>
      <c r="G24" s="189"/>
      <c r="H24" s="189"/>
      <c r="I24" s="189"/>
      <c r="J24" s="189"/>
      <c r="K24" s="189"/>
      <c r="L24" s="189"/>
      <c r="M24" s="189"/>
      <c r="N24" s="189"/>
      <c r="O24" s="189"/>
      <c r="P24" s="189"/>
      <c r="Q24" s="190"/>
      <c r="R24" s="72"/>
    </row>
    <row r="25" spans="1:18" ht="17.25" customHeight="1">
      <c r="A25" s="67"/>
      <c r="B25" s="188"/>
      <c r="C25" s="189"/>
      <c r="D25" s="189"/>
      <c r="E25" s="189"/>
      <c r="F25" s="189"/>
      <c r="G25" s="189"/>
      <c r="H25" s="189"/>
      <c r="I25" s="189"/>
      <c r="J25" s="189"/>
      <c r="K25" s="189"/>
      <c r="L25" s="189"/>
      <c r="M25" s="189"/>
      <c r="N25" s="189"/>
      <c r="O25" s="189"/>
      <c r="P25" s="189"/>
      <c r="Q25" s="190"/>
      <c r="R25" s="72"/>
    </row>
    <row r="26" spans="1:18" ht="17.25" customHeight="1">
      <c r="A26" s="67"/>
      <c r="B26" s="188"/>
      <c r="C26" s="189"/>
      <c r="D26" s="189"/>
      <c r="E26" s="189"/>
      <c r="F26" s="189"/>
      <c r="G26" s="189"/>
      <c r="H26" s="189"/>
      <c r="I26" s="189"/>
      <c r="J26" s="189"/>
      <c r="K26" s="189"/>
      <c r="L26" s="189"/>
      <c r="M26" s="189"/>
      <c r="N26" s="189"/>
      <c r="O26" s="189"/>
      <c r="P26" s="189"/>
      <c r="Q26" s="190"/>
      <c r="R26" s="72"/>
    </row>
    <row r="27" spans="1:18" ht="17.25" customHeight="1">
      <c r="A27" s="67"/>
      <c r="B27" s="191"/>
      <c r="C27" s="192"/>
      <c r="D27" s="192"/>
      <c r="E27" s="192"/>
      <c r="F27" s="192"/>
      <c r="G27" s="192"/>
      <c r="H27" s="192"/>
      <c r="I27" s="192"/>
      <c r="J27" s="192"/>
      <c r="K27" s="192"/>
      <c r="L27" s="192"/>
      <c r="M27" s="192"/>
      <c r="N27" s="192"/>
      <c r="O27" s="192"/>
      <c r="P27" s="192"/>
      <c r="Q27" s="193"/>
      <c r="R27" s="72"/>
    </row>
    <row r="28" spans="1:18" ht="17.25" customHeight="1" thickBot="1">
      <c r="A28" s="78"/>
      <c r="B28" s="182"/>
      <c r="C28" s="182"/>
      <c r="D28" s="182"/>
      <c r="E28" s="182"/>
      <c r="F28" s="182"/>
      <c r="G28" s="182"/>
      <c r="H28" s="182"/>
      <c r="I28" s="182"/>
      <c r="J28" s="182"/>
      <c r="K28" s="182"/>
      <c r="L28" s="182"/>
      <c r="M28" s="182"/>
      <c r="N28" s="182"/>
      <c r="O28" s="182"/>
      <c r="P28" s="182"/>
      <c r="Q28" s="182"/>
      <c r="R28" s="79"/>
    </row>
    <row r="29" ht="17.25" customHeight="1" thickTop="1"/>
    <row r="30" spans="1:18" ht="19.5" customHeight="1">
      <c r="A30" s="38"/>
      <c r="B30" s="38"/>
      <c r="C30" s="38"/>
      <c r="D30" s="38"/>
      <c r="E30" s="38"/>
      <c r="F30" s="38"/>
      <c r="G30" s="38"/>
      <c r="H30" s="38"/>
      <c r="I30" s="38"/>
      <c r="J30" s="38"/>
      <c r="L30" s="38"/>
      <c r="M30" s="38"/>
      <c r="N30" s="38"/>
      <c r="O30" s="38"/>
      <c r="P30" s="38"/>
      <c r="R30" s="38"/>
    </row>
    <row r="31" spans="1:18" ht="19.5" customHeight="1">
      <c r="A31" s="38"/>
      <c r="B31" s="38"/>
      <c r="C31" s="38"/>
      <c r="D31" s="38"/>
      <c r="E31" s="38"/>
      <c r="F31" s="38"/>
      <c r="G31" s="38"/>
      <c r="H31" s="38"/>
      <c r="I31" s="38"/>
      <c r="J31" s="38"/>
      <c r="K31" s="38"/>
      <c r="L31" s="38"/>
      <c r="M31" s="38"/>
      <c r="N31" s="38"/>
      <c r="O31" s="38"/>
      <c r="P31" s="38"/>
      <c r="R31" s="38"/>
    </row>
    <row r="32" spans="1:18" ht="19.5" customHeight="1">
      <c r="A32" s="38"/>
      <c r="R32" s="38"/>
    </row>
    <row r="33" s="38" customFormat="1" ht="19.5" customHeight="1"/>
    <row r="34" s="38" customFormat="1" ht="19.5" customHeight="1"/>
    <row r="35" s="38" customFormat="1" ht="19.5" customHeight="1"/>
    <row r="36" s="38" customFormat="1" ht="18.75" customHeight="1"/>
    <row r="37" s="38" customFormat="1" ht="18.75" customHeight="1"/>
    <row r="38" s="38" customFormat="1" ht="19.5" customHeight="1"/>
    <row r="39" ht="27.75" customHeight="1">
      <c r="R39" s="38"/>
    </row>
    <row r="47" spans="9:16" ht="27.75" customHeight="1">
      <c r="I47" s="63"/>
      <c r="J47" s="63"/>
      <c r="K47" s="63"/>
      <c r="L47" s="63"/>
      <c r="M47" s="63"/>
      <c r="N47" s="63"/>
      <c r="O47" s="63"/>
      <c r="P47" s="63"/>
    </row>
    <row r="48" spans="9:16" ht="27.75" customHeight="1">
      <c r="I48" s="63"/>
      <c r="J48" s="63"/>
      <c r="K48" s="63"/>
      <c r="L48" s="63"/>
      <c r="M48" s="63"/>
      <c r="N48" s="63"/>
      <c r="O48" s="63"/>
      <c r="P48" s="63"/>
    </row>
    <row r="49" spans="7:16" ht="27.75" customHeight="1">
      <c r="G49" s="63"/>
      <c r="H49" s="63"/>
      <c r="I49" s="63"/>
      <c r="J49" s="63"/>
      <c r="K49" s="63"/>
      <c r="L49" s="63"/>
      <c r="M49" s="63"/>
      <c r="N49" s="63"/>
      <c r="O49" s="63"/>
      <c r="P49" s="63"/>
    </row>
    <row r="50" spans="7:16" ht="27.75" customHeight="1">
      <c r="G50" s="63"/>
      <c r="H50" s="63"/>
      <c r="I50" s="63"/>
      <c r="J50" s="63"/>
      <c r="K50" s="63"/>
      <c r="L50" s="63"/>
      <c r="M50" s="63"/>
      <c r="N50" s="63"/>
      <c r="O50" s="63"/>
      <c r="P50" s="63"/>
    </row>
    <row r="51" spans="3:6" ht="27.75" customHeight="1">
      <c r="C51" s="74"/>
      <c r="D51" s="80"/>
      <c r="E51" s="41"/>
      <c r="F51" s="41"/>
    </row>
    <row r="52" spans="2:16" ht="27.75" customHeight="1">
      <c r="B52" s="81"/>
      <c r="C52" s="74"/>
      <c r="D52" s="41"/>
      <c r="G52" s="63"/>
      <c r="H52" s="63"/>
      <c r="I52" s="63"/>
      <c r="J52" s="63"/>
      <c r="K52" s="63"/>
      <c r="L52" s="63"/>
      <c r="M52" s="63"/>
      <c r="N52" s="63"/>
      <c r="O52" s="63"/>
      <c r="P52" s="63"/>
    </row>
  </sheetData>
  <sheetProtection/>
  <protectedRanges>
    <protectedRange sqref="C6:F9 L6:O8 D13:D15 M13:M17 B20:Q27" name="Range1"/>
  </protectedRanges>
  <mergeCells count="19">
    <mergeCell ref="B2:H2"/>
    <mergeCell ref="K16:L16"/>
    <mergeCell ref="K14:L14"/>
    <mergeCell ref="B15:C15"/>
    <mergeCell ref="K13:L13"/>
    <mergeCell ref="B3:C3"/>
    <mergeCell ref="B4:K4"/>
    <mergeCell ref="L7:O7"/>
    <mergeCell ref="K15:L15"/>
    <mergeCell ref="B28:Q28"/>
    <mergeCell ref="C6:F6"/>
    <mergeCell ref="C7:F7"/>
    <mergeCell ref="C8:F8"/>
    <mergeCell ref="C9:F9"/>
    <mergeCell ref="L6:O6"/>
    <mergeCell ref="L8:O8"/>
    <mergeCell ref="K17:L17"/>
    <mergeCell ref="B19:Q19"/>
    <mergeCell ref="B20:Q27"/>
  </mergeCells>
  <printOptions/>
  <pageMargins left="0.75" right="0.75" top="1" bottom="1" header="0.5" footer="0"/>
  <pageSetup horizontalDpi="1200" verticalDpi="1200" orientation="landscape" r:id="rId2"/>
  <headerFooter alignWithMargins="0">
    <oddFooter>&amp;L&amp;F&amp;C&amp;A&amp;RPage 1</oddFooter>
  </headerFooter>
  <colBreaks count="4" manualBreakCount="4">
    <brk id="21" min="1" max="26" man="1"/>
    <brk id="22" min="1" max="26" man="1"/>
    <brk id="27" min="1" max="26" man="1"/>
    <brk id="36" min="1" max="26" man="1"/>
  </colBreaks>
  <legacyDrawing r:id="rId1"/>
</worksheet>
</file>

<file path=xl/worksheets/sheet10.xml><?xml version="1.0" encoding="utf-8"?>
<worksheet xmlns="http://schemas.openxmlformats.org/spreadsheetml/2006/main" xmlns:r="http://schemas.openxmlformats.org/officeDocument/2006/relationships">
  <sheetPr codeName="Sheet4"/>
  <dimension ref="A1:AG95"/>
  <sheetViews>
    <sheetView showGridLines="0" zoomScale="85" zoomScaleNormal="85" zoomScalePageLayoutView="0" workbookViewId="0" topLeftCell="C1">
      <selection activeCell="C1" sqref="C1"/>
    </sheetView>
  </sheetViews>
  <sheetFormatPr defaultColWidth="9.140625" defaultRowHeight="12.75"/>
  <cols>
    <col min="1" max="1" width="15.28125" style="4" hidden="1" customWidth="1"/>
    <col min="2" max="2" width="1.8515625" style="4" hidden="1" customWidth="1"/>
    <col min="3" max="3" width="3.28125" style="138" bestFit="1" customWidth="1"/>
    <col min="4" max="4" width="68.8515625" style="27" customWidth="1"/>
    <col min="5" max="5" width="25.421875" style="4" hidden="1" customWidth="1"/>
    <col min="6" max="6" width="31.7109375" style="4" hidden="1" customWidth="1"/>
    <col min="7" max="8" width="6.140625" style="4" hidden="1" customWidth="1"/>
    <col min="9" max="9" width="1.8515625" style="4" hidden="1" customWidth="1"/>
    <col min="10" max="10" width="9.140625" style="4" customWidth="1"/>
    <col min="11" max="11" width="2.140625" style="4" hidden="1" customWidth="1"/>
    <col min="12" max="12" width="7.00390625" style="4" bestFit="1" customWidth="1"/>
    <col min="13" max="13" width="2.421875" style="4" customWidth="1"/>
    <col min="14" max="14" width="23.140625" style="4" hidden="1" customWidth="1"/>
    <col min="15" max="15" width="12.28125" style="17" hidden="1" customWidth="1"/>
    <col min="16" max="16" width="14.140625" style="4" hidden="1" customWidth="1"/>
    <col min="17" max="17" width="12.8515625" style="4" hidden="1" customWidth="1"/>
    <col min="18" max="18" width="7.8515625" style="4" hidden="1" customWidth="1"/>
    <col min="19" max="19" width="7.57421875" style="4" hidden="1" customWidth="1"/>
    <col min="20" max="22" width="14.140625" style="4" hidden="1" customWidth="1"/>
    <col min="23" max="23" width="15.00390625" style="4" hidden="1" customWidth="1"/>
    <col min="24" max="30" width="0" style="4" hidden="1" customWidth="1"/>
    <col min="31" max="31" width="22.8515625" style="4" hidden="1" customWidth="1"/>
    <col min="32" max="32" width="8.00390625" style="4" hidden="1" customWidth="1"/>
    <col min="33" max="33" width="2.140625" style="4" hidden="1" customWidth="1"/>
    <col min="34" max="16384" width="9.140625" style="4" customWidth="1"/>
  </cols>
  <sheetData>
    <row r="1" spans="1:29" ht="14.25">
      <c r="A1" s="7" t="s">
        <v>30</v>
      </c>
      <c r="B1" s="7"/>
      <c r="C1" s="137"/>
      <c r="D1" s="140" t="s">
        <v>31</v>
      </c>
      <c r="E1" s="136" t="s">
        <v>31</v>
      </c>
      <c r="F1" s="136" t="s">
        <v>63</v>
      </c>
      <c r="G1" s="236" t="s">
        <v>38</v>
      </c>
      <c r="H1" s="236"/>
      <c r="I1" s="236"/>
      <c r="J1" s="136" t="s">
        <v>11</v>
      </c>
      <c r="K1" s="9"/>
      <c r="L1" s="136" t="s">
        <v>9</v>
      </c>
      <c r="N1" s="7" t="s">
        <v>253</v>
      </c>
      <c r="O1" s="8" t="s">
        <v>249</v>
      </c>
      <c r="P1" s="7" t="s">
        <v>250</v>
      </c>
      <c r="Q1" s="7" t="s">
        <v>129</v>
      </c>
      <c r="R1" s="7" t="s">
        <v>130</v>
      </c>
      <c r="S1" s="7" t="s">
        <v>131</v>
      </c>
      <c r="T1" s="7" t="s">
        <v>132</v>
      </c>
      <c r="U1" s="7"/>
      <c r="V1" s="7"/>
      <c r="W1" s="7" t="s">
        <v>251</v>
      </c>
      <c r="Y1" s="4" t="s">
        <v>125</v>
      </c>
      <c r="Z1" s="11"/>
      <c r="AA1" s="11"/>
      <c r="AB1" s="11"/>
      <c r="AC1" s="11"/>
    </row>
    <row r="2" spans="1:33" ht="12.75">
      <c r="A2" s="4" t="s">
        <v>126</v>
      </c>
      <c r="C2" s="138">
        <f>C1+1</f>
        <v>1</v>
      </c>
      <c r="D2" s="27" t="s">
        <v>440</v>
      </c>
      <c r="E2" s="4" t="s">
        <v>368</v>
      </c>
      <c r="J2" s="11"/>
      <c r="L2" s="14" t="s">
        <v>10</v>
      </c>
      <c r="N2" s="4" t="s">
        <v>133</v>
      </c>
      <c r="O2" s="15" t="s">
        <v>237</v>
      </c>
      <c r="P2" s="16">
        <v>37845</v>
      </c>
      <c r="Q2" s="4" t="s">
        <v>134</v>
      </c>
      <c r="R2" s="4" t="s">
        <v>135</v>
      </c>
      <c r="S2" s="4" t="s">
        <v>136</v>
      </c>
      <c r="T2" s="4" t="s">
        <v>137</v>
      </c>
      <c r="U2" s="4">
        <v>17.7</v>
      </c>
      <c r="V2" s="4">
        <v>20.3</v>
      </c>
      <c r="W2" s="11">
        <f>1000*AVERAGE(U2:V2)</f>
        <v>19000</v>
      </c>
      <c r="Y2" s="2"/>
      <c r="Z2" s="3" t="s">
        <v>93</v>
      </c>
      <c r="AA2" s="3" t="s">
        <v>94</v>
      </c>
      <c r="AB2" s="3" t="s">
        <v>93</v>
      </c>
      <c r="AC2" s="3" t="s">
        <v>94</v>
      </c>
      <c r="AE2" s="12" t="s">
        <v>32</v>
      </c>
      <c r="AF2" s="13">
        <v>15687</v>
      </c>
      <c r="AG2" s="12">
        <v>1</v>
      </c>
    </row>
    <row r="3" spans="1:33" ht="12.75">
      <c r="A3" s="4" t="s">
        <v>23</v>
      </c>
      <c r="C3" s="138">
        <f aca="true" t="shared" si="0" ref="C3:C33">C2+1</f>
        <v>2</v>
      </c>
      <c r="D3" s="27" t="s">
        <v>127</v>
      </c>
      <c r="E3" s="4" t="s">
        <v>127</v>
      </c>
      <c r="J3" s="11">
        <v>19734</v>
      </c>
      <c r="L3" s="4">
        <v>3</v>
      </c>
      <c r="N3" s="4" t="s">
        <v>138</v>
      </c>
      <c r="O3" s="17">
        <v>17</v>
      </c>
      <c r="P3" s="4">
        <v>8</v>
      </c>
      <c r="Q3" s="4" t="s">
        <v>134</v>
      </c>
      <c r="S3" s="4" t="s">
        <v>136</v>
      </c>
      <c r="T3" s="4" t="s">
        <v>139</v>
      </c>
      <c r="U3" s="4">
        <v>18.7</v>
      </c>
      <c r="W3" s="11">
        <f aca="true" t="shared" si="1" ref="W3:W48">1000*AVERAGE(U3:V3)</f>
        <v>18700</v>
      </c>
      <c r="Y3" s="4" t="s">
        <v>95</v>
      </c>
      <c r="Z3" s="11">
        <v>8950</v>
      </c>
      <c r="AA3" s="11">
        <v>8150</v>
      </c>
      <c r="AB3" s="11">
        <f aca="true" t="shared" si="2" ref="AB3:AC9">Z3*1.055*2.2</f>
        <v>20772.95</v>
      </c>
      <c r="AC3" s="11">
        <f t="shared" si="2"/>
        <v>18916.15</v>
      </c>
      <c r="AE3" s="12" t="s">
        <v>65</v>
      </c>
      <c r="AF3" s="13">
        <v>19530</v>
      </c>
      <c r="AG3" s="12">
        <v>1</v>
      </c>
    </row>
    <row r="4" spans="1:33" ht="12.75">
      <c r="A4" s="4" t="s">
        <v>24</v>
      </c>
      <c r="C4" s="138">
        <f t="shared" si="0"/>
        <v>3</v>
      </c>
      <c r="D4" s="27" t="s">
        <v>369</v>
      </c>
      <c r="E4" s="4" t="s">
        <v>128</v>
      </c>
      <c r="J4" s="11">
        <v>20817</v>
      </c>
      <c r="K4" s="11"/>
      <c r="L4" s="4">
        <v>3</v>
      </c>
      <c r="N4" s="4" t="s">
        <v>140</v>
      </c>
      <c r="O4" s="17" t="s">
        <v>139</v>
      </c>
      <c r="P4" s="4" t="s">
        <v>139</v>
      </c>
      <c r="Q4" s="4" t="s">
        <v>134</v>
      </c>
      <c r="S4" s="4" t="s">
        <v>136</v>
      </c>
      <c r="T4" s="4">
        <v>840</v>
      </c>
      <c r="U4" s="4">
        <v>19.2</v>
      </c>
      <c r="W4" s="11">
        <f t="shared" si="1"/>
        <v>19200</v>
      </c>
      <c r="Y4" s="4" t="s">
        <v>96</v>
      </c>
      <c r="Z4" s="11"/>
      <c r="AA4" s="11">
        <v>8150</v>
      </c>
      <c r="AB4" s="11">
        <f t="shared" si="2"/>
        <v>0</v>
      </c>
      <c r="AC4" s="11">
        <f t="shared" si="2"/>
        <v>18916.15</v>
      </c>
      <c r="AE4" s="4" t="s">
        <v>48</v>
      </c>
      <c r="AF4" s="11">
        <v>20475</v>
      </c>
      <c r="AG4" s="4">
        <v>1</v>
      </c>
    </row>
    <row r="5" spans="1:33" ht="12.75">
      <c r="A5" s="4" t="s">
        <v>25</v>
      </c>
      <c r="C5" s="138">
        <f t="shared" si="0"/>
        <v>4</v>
      </c>
      <c r="D5" s="27" t="s">
        <v>370</v>
      </c>
      <c r="E5" s="4" t="s">
        <v>254</v>
      </c>
      <c r="F5" s="4" t="s">
        <v>95</v>
      </c>
      <c r="J5" s="11">
        <f>VLOOKUP(F5,'Calorific values'!Y3:AC19,5)</f>
        <v>18916.15</v>
      </c>
      <c r="K5" s="11"/>
      <c r="L5" s="4">
        <v>2</v>
      </c>
      <c r="N5" s="4" t="s">
        <v>141</v>
      </c>
      <c r="O5" s="17">
        <v>19</v>
      </c>
      <c r="P5" s="4">
        <v>20</v>
      </c>
      <c r="Q5" s="4" t="s">
        <v>134</v>
      </c>
      <c r="S5" s="4" t="s">
        <v>136</v>
      </c>
      <c r="T5" s="4" t="s">
        <v>139</v>
      </c>
      <c r="U5" s="4">
        <v>21.8</v>
      </c>
      <c r="W5" s="11">
        <f t="shared" si="1"/>
        <v>21800</v>
      </c>
      <c r="Y5" s="4" t="s">
        <v>97</v>
      </c>
      <c r="Z5" s="11">
        <v>9000</v>
      </c>
      <c r="AA5" s="11">
        <v>8800</v>
      </c>
      <c r="AB5" s="11">
        <f t="shared" si="2"/>
        <v>20889</v>
      </c>
      <c r="AC5" s="11">
        <f t="shared" si="2"/>
        <v>20424.800000000003</v>
      </c>
      <c r="AE5" s="4" t="s">
        <v>49</v>
      </c>
      <c r="AF5" s="11">
        <v>18480</v>
      </c>
      <c r="AG5" s="4">
        <v>1</v>
      </c>
    </row>
    <row r="6" spans="1:33" ht="12.75">
      <c r="A6" s="4" t="s">
        <v>26</v>
      </c>
      <c r="C6" s="138">
        <f t="shared" si="0"/>
        <v>5</v>
      </c>
      <c r="D6" s="27" t="s">
        <v>371</v>
      </c>
      <c r="E6" s="4" t="s">
        <v>255</v>
      </c>
      <c r="F6" s="4" t="s">
        <v>252</v>
      </c>
      <c r="G6" s="4">
        <v>4800</v>
      </c>
      <c r="H6" s="4">
        <v>4900</v>
      </c>
      <c r="I6" s="19">
        <f>AVERAGE(G6,H6)</f>
        <v>4850</v>
      </c>
      <c r="J6" s="11">
        <f>I6*4.2</f>
        <v>20370</v>
      </c>
      <c r="K6" s="11"/>
      <c r="L6" s="4">
        <v>1</v>
      </c>
      <c r="N6" s="4" t="s">
        <v>142</v>
      </c>
      <c r="O6" s="15" t="s">
        <v>238</v>
      </c>
      <c r="P6" s="16">
        <v>37812</v>
      </c>
      <c r="Q6" s="4" t="s">
        <v>134</v>
      </c>
      <c r="R6" s="4" t="s">
        <v>135</v>
      </c>
      <c r="S6" s="4" t="s">
        <v>136</v>
      </c>
      <c r="T6" s="4" t="s">
        <v>143</v>
      </c>
      <c r="U6" s="4">
        <v>16.7</v>
      </c>
      <c r="V6" s="4">
        <v>19.3</v>
      </c>
      <c r="W6" s="11">
        <f t="shared" si="1"/>
        <v>18000</v>
      </c>
      <c r="Y6" s="4" t="s">
        <v>98</v>
      </c>
      <c r="Z6" s="11">
        <v>7250</v>
      </c>
      <c r="AA6" s="11"/>
      <c r="AB6" s="11">
        <f t="shared" si="2"/>
        <v>16827.25</v>
      </c>
      <c r="AC6" s="11">
        <f t="shared" si="2"/>
        <v>0</v>
      </c>
      <c r="AE6" s="12" t="s">
        <v>39</v>
      </c>
      <c r="AF6" s="13">
        <v>13066.2</v>
      </c>
      <c r="AG6" s="12">
        <v>1</v>
      </c>
    </row>
    <row r="7" spans="1:33" ht="12.75">
      <c r="A7" s="4" t="s">
        <v>27</v>
      </c>
      <c r="C7" s="138">
        <f t="shared" si="0"/>
        <v>6</v>
      </c>
      <c r="D7" s="27" t="s">
        <v>372</v>
      </c>
      <c r="E7" s="4" t="s">
        <v>256</v>
      </c>
      <c r="F7" s="4" t="s">
        <v>87</v>
      </c>
      <c r="I7" s="19"/>
      <c r="J7" s="11">
        <v>18700</v>
      </c>
      <c r="K7" s="11"/>
      <c r="L7" s="4">
        <v>4</v>
      </c>
      <c r="N7" s="4" t="s">
        <v>144</v>
      </c>
      <c r="O7" s="17" t="s">
        <v>145</v>
      </c>
      <c r="P7" s="16">
        <v>37756</v>
      </c>
      <c r="Q7" s="4" t="s">
        <v>134</v>
      </c>
      <c r="R7" s="4" t="s">
        <v>135</v>
      </c>
      <c r="S7" s="4" t="s">
        <v>146</v>
      </c>
      <c r="T7" s="4">
        <v>330</v>
      </c>
      <c r="U7" s="4">
        <v>18.1</v>
      </c>
      <c r="W7" s="11">
        <f t="shared" si="1"/>
        <v>18100</v>
      </c>
      <c r="Y7" s="4" t="s">
        <v>29</v>
      </c>
      <c r="Z7" s="11">
        <v>9790</v>
      </c>
      <c r="AA7" s="11">
        <v>8890</v>
      </c>
      <c r="AB7" s="11">
        <f t="shared" si="2"/>
        <v>22722.59</v>
      </c>
      <c r="AC7" s="11">
        <f t="shared" si="2"/>
        <v>20633.69</v>
      </c>
      <c r="AE7" s="4" t="s">
        <v>50</v>
      </c>
      <c r="AF7" s="11">
        <v>21840</v>
      </c>
      <c r="AG7" s="4">
        <v>1</v>
      </c>
    </row>
    <row r="8" spans="3:33" ht="12.75">
      <c r="C8" s="138">
        <f t="shared" si="0"/>
        <v>7</v>
      </c>
      <c r="D8" s="27" t="s">
        <v>373</v>
      </c>
      <c r="E8" s="4" t="s">
        <v>299</v>
      </c>
      <c r="F8" s="4" t="s">
        <v>327</v>
      </c>
      <c r="J8" s="11">
        <v>19200</v>
      </c>
      <c r="L8" s="4">
        <v>4</v>
      </c>
      <c r="N8" s="4" t="s">
        <v>147</v>
      </c>
      <c r="O8" s="17">
        <v>5</v>
      </c>
      <c r="P8" s="16">
        <v>37909</v>
      </c>
      <c r="Q8" s="4" t="s">
        <v>134</v>
      </c>
      <c r="R8" s="4" t="s">
        <v>135</v>
      </c>
      <c r="S8" s="4" t="s">
        <v>148</v>
      </c>
      <c r="T8" s="4" t="s">
        <v>149</v>
      </c>
      <c r="U8" s="4">
        <v>21.8</v>
      </c>
      <c r="W8" s="11">
        <f t="shared" si="1"/>
        <v>21800</v>
      </c>
      <c r="Y8" s="4" t="s">
        <v>99</v>
      </c>
      <c r="Z8" s="11">
        <v>8870</v>
      </c>
      <c r="AA8" s="11">
        <v>8410</v>
      </c>
      <c r="AB8" s="11">
        <f t="shared" si="2"/>
        <v>20587.269999999997</v>
      </c>
      <c r="AC8" s="11">
        <f t="shared" si="2"/>
        <v>19519.61</v>
      </c>
      <c r="AE8" s="4" t="s">
        <v>34</v>
      </c>
      <c r="AF8" s="11">
        <v>19320</v>
      </c>
      <c r="AG8" s="4">
        <v>1</v>
      </c>
    </row>
    <row r="9" spans="3:33" ht="12.75">
      <c r="C9" s="138">
        <f t="shared" si="0"/>
        <v>8</v>
      </c>
      <c r="D9" s="27" t="s">
        <v>374</v>
      </c>
      <c r="E9" s="4" t="s">
        <v>328</v>
      </c>
      <c r="F9" s="4" t="s">
        <v>329</v>
      </c>
      <c r="J9" s="11">
        <v>21800</v>
      </c>
      <c r="L9" s="4">
        <v>4</v>
      </c>
      <c r="N9" s="4" t="s">
        <v>150</v>
      </c>
      <c r="O9" s="17" t="s">
        <v>139</v>
      </c>
      <c r="P9" s="4" t="s">
        <v>139</v>
      </c>
      <c r="Q9" s="4" t="s">
        <v>134</v>
      </c>
      <c r="R9" s="4" t="s">
        <v>135</v>
      </c>
      <c r="S9" s="4" t="s">
        <v>148</v>
      </c>
      <c r="T9" s="4">
        <v>660</v>
      </c>
      <c r="U9" s="4">
        <v>19.7</v>
      </c>
      <c r="W9" s="11">
        <f t="shared" si="1"/>
        <v>19700</v>
      </c>
      <c r="Y9" s="4" t="s">
        <v>100</v>
      </c>
      <c r="Z9" s="11"/>
      <c r="AA9" s="11">
        <v>8170</v>
      </c>
      <c r="AB9" s="11">
        <f t="shared" si="2"/>
        <v>0</v>
      </c>
      <c r="AC9" s="11">
        <f t="shared" si="2"/>
        <v>18962.570000000003</v>
      </c>
      <c r="AE9" s="4" t="s">
        <v>51</v>
      </c>
      <c r="AF9" s="11">
        <v>20580</v>
      </c>
      <c r="AG9" s="4">
        <v>1</v>
      </c>
    </row>
    <row r="10" spans="3:33" ht="12.75">
      <c r="C10" s="138">
        <f t="shared" si="0"/>
        <v>9</v>
      </c>
      <c r="D10" s="27" t="s">
        <v>375</v>
      </c>
      <c r="E10" s="4" t="s">
        <v>257</v>
      </c>
      <c r="F10" s="4" t="s">
        <v>66</v>
      </c>
      <c r="G10" s="4">
        <v>4650</v>
      </c>
      <c r="I10" s="19">
        <f>AVERAGE(G10,H10)</f>
        <v>4650</v>
      </c>
      <c r="J10" s="11">
        <f>I10*4.2</f>
        <v>19530</v>
      </c>
      <c r="K10" s="11"/>
      <c r="L10" s="4">
        <v>1</v>
      </c>
      <c r="N10" s="4" t="s">
        <v>151</v>
      </c>
      <c r="O10" s="15" t="s">
        <v>237</v>
      </c>
      <c r="P10" s="4" t="s">
        <v>152</v>
      </c>
      <c r="Q10" s="4" t="s">
        <v>134</v>
      </c>
      <c r="R10" s="4" t="s">
        <v>135</v>
      </c>
      <c r="S10" s="4" t="s">
        <v>153</v>
      </c>
      <c r="T10" s="4" t="s">
        <v>154</v>
      </c>
      <c r="U10" s="4">
        <v>16</v>
      </c>
      <c r="V10" s="4">
        <v>18.3</v>
      </c>
      <c r="W10" s="11">
        <f t="shared" si="1"/>
        <v>17150</v>
      </c>
      <c r="Y10" s="4" t="s">
        <v>102</v>
      </c>
      <c r="Z10" s="11"/>
      <c r="AA10" s="11">
        <v>9110</v>
      </c>
      <c r="AB10" s="11"/>
      <c r="AC10" s="11">
        <f aca="true" t="shared" si="3" ref="AC10:AC19">AA10*1.055*2.2</f>
        <v>21144.31</v>
      </c>
      <c r="AE10" s="4" t="s">
        <v>52</v>
      </c>
      <c r="AF10" s="11">
        <v>19320</v>
      </c>
      <c r="AG10" s="4">
        <v>1</v>
      </c>
    </row>
    <row r="11" spans="3:33" ht="12.75">
      <c r="C11" s="138">
        <f t="shared" si="0"/>
        <v>10</v>
      </c>
      <c r="D11" s="27" t="s">
        <v>376</v>
      </c>
      <c r="E11" s="4" t="s">
        <v>258</v>
      </c>
      <c r="F11" s="4" t="s">
        <v>76</v>
      </c>
      <c r="G11" s="4">
        <v>4800</v>
      </c>
      <c r="H11" s="4">
        <v>4950</v>
      </c>
      <c r="I11" s="19">
        <f>AVERAGE(G11,H11)</f>
        <v>4875</v>
      </c>
      <c r="J11" s="11">
        <f>I11*4.2</f>
        <v>20475</v>
      </c>
      <c r="L11" s="4">
        <v>1</v>
      </c>
      <c r="N11" s="4" t="s">
        <v>155</v>
      </c>
      <c r="O11" s="17" t="s">
        <v>139</v>
      </c>
      <c r="P11" s="4" t="s">
        <v>139</v>
      </c>
      <c r="Q11" s="4" t="s">
        <v>156</v>
      </c>
      <c r="R11" s="4" t="s">
        <v>157</v>
      </c>
      <c r="S11" s="4" t="s">
        <v>158</v>
      </c>
      <c r="T11" s="4">
        <v>560</v>
      </c>
      <c r="U11" s="4">
        <v>19.2</v>
      </c>
      <c r="W11" s="11">
        <f t="shared" si="1"/>
        <v>19200</v>
      </c>
      <c r="Y11" s="4" t="s">
        <v>101</v>
      </c>
      <c r="Z11" s="11"/>
      <c r="AA11" s="11">
        <v>8050</v>
      </c>
      <c r="AB11" s="11">
        <f aca="true" t="shared" si="4" ref="AB11:AB19">Z11*1.055*2.2</f>
        <v>0</v>
      </c>
      <c r="AC11" s="11">
        <f t="shared" si="3"/>
        <v>18684.050000000003</v>
      </c>
      <c r="AE11" s="12" t="s">
        <v>60</v>
      </c>
      <c r="AF11" s="13">
        <v>19425</v>
      </c>
      <c r="AG11" s="12">
        <v>1</v>
      </c>
    </row>
    <row r="12" spans="3:33" ht="12.75">
      <c r="C12" s="138">
        <f t="shared" si="0"/>
        <v>11</v>
      </c>
      <c r="D12" s="27" t="s">
        <v>377</v>
      </c>
      <c r="E12" s="4" t="s">
        <v>259</v>
      </c>
      <c r="F12" s="4" t="s">
        <v>77</v>
      </c>
      <c r="G12" s="4">
        <v>4400</v>
      </c>
      <c r="I12" s="19">
        <f>AVERAGE(G12,H12)</f>
        <v>4400</v>
      </c>
      <c r="J12" s="11">
        <f>I12*4.2</f>
        <v>18480</v>
      </c>
      <c r="K12" s="11"/>
      <c r="L12" s="4">
        <v>1</v>
      </c>
      <c r="N12" s="4" t="s">
        <v>159</v>
      </c>
      <c r="O12" s="17">
        <v>15</v>
      </c>
      <c r="P12" s="4">
        <v>9</v>
      </c>
      <c r="Q12" s="4" t="s">
        <v>156</v>
      </c>
      <c r="R12" s="4" t="s">
        <v>157</v>
      </c>
      <c r="S12" s="4" t="s">
        <v>158</v>
      </c>
      <c r="T12" s="4">
        <v>330</v>
      </c>
      <c r="U12" s="4">
        <v>18.9</v>
      </c>
      <c r="V12" s="4">
        <v>19.8</v>
      </c>
      <c r="W12" s="11">
        <f t="shared" si="1"/>
        <v>19350</v>
      </c>
      <c r="Y12" s="4" t="s">
        <v>73</v>
      </c>
      <c r="Z12" s="11">
        <v>8410</v>
      </c>
      <c r="AA12" s="11">
        <v>7990</v>
      </c>
      <c r="AB12" s="11">
        <f t="shared" si="4"/>
        <v>19519.61</v>
      </c>
      <c r="AC12" s="11">
        <f t="shared" si="3"/>
        <v>18544.79</v>
      </c>
      <c r="AE12" s="12" t="s">
        <v>40</v>
      </c>
      <c r="AF12" s="13">
        <v>20790</v>
      </c>
      <c r="AG12" s="12">
        <v>1</v>
      </c>
    </row>
    <row r="13" spans="3:33" ht="12.75">
      <c r="C13" s="138">
        <f t="shared" si="0"/>
        <v>12</v>
      </c>
      <c r="D13" s="27" t="s">
        <v>378</v>
      </c>
      <c r="E13" s="4" t="s">
        <v>260</v>
      </c>
      <c r="F13" s="4" t="s">
        <v>103</v>
      </c>
      <c r="J13" s="11">
        <f>VLOOKUP(F13,'Calorific values'!Y$3:AC$19,5)</f>
        <v>18544.79</v>
      </c>
      <c r="K13" s="11" t="s">
        <v>79</v>
      </c>
      <c r="L13" s="4">
        <v>2</v>
      </c>
      <c r="N13" s="4" t="s">
        <v>160</v>
      </c>
      <c r="O13" s="17" t="s">
        <v>139</v>
      </c>
      <c r="P13" s="4" t="s">
        <v>139</v>
      </c>
      <c r="T13" s="4">
        <v>600</v>
      </c>
      <c r="U13" s="4">
        <v>19.1</v>
      </c>
      <c r="W13" s="11">
        <f t="shared" si="1"/>
        <v>19100</v>
      </c>
      <c r="Y13" s="4" t="s">
        <v>103</v>
      </c>
      <c r="Z13" s="11"/>
      <c r="AA13" s="11">
        <v>7990</v>
      </c>
      <c r="AB13" s="11">
        <f t="shared" si="4"/>
        <v>0</v>
      </c>
      <c r="AC13" s="11">
        <f t="shared" si="3"/>
        <v>18544.79</v>
      </c>
      <c r="AE13" s="12" t="s">
        <v>53</v>
      </c>
      <c r="AF13" s="13">
        <v>21210</v>
      </c>
      <c r="AG13" s="12">
        <v>1</v>
      </c>
    </row>
    <row r="14" spans="3:33" ht="12.75">
      <c r="C14" s="138">
        <f t="shared" si="0"/>
        <v>13</v>
      </c>
      <c r="D14" s="27" t="s">
        <v>379</v>
      </c>
      <c r="E14" s="4" t="s">
        <v>261</v>
      </c>
      <c r="F14" s="4" t="s">
        <v>85</v>
      </c>
      <c r="I14" s="19"/>
      <c r="J14" s="11">
        <v>18100</v>
      </c>
      <c r="K14" s="11"/>
      <c r="L14" s="4">
        <v>4</v>
      </c>
      <c r="N14" s="4" t="s">
        <v>161</v>
      </c>
      <c r="O14" s="17" t="s">
        <v>139</v>
      </c>
      <c r="P14" s="4" t="s">
        <v>139</v>
      </c>
      <c r="Q14" s="4" t="s">
        <v>156</v>
      </c>
      <c r="R14" s="4" t="s">
        <v>139</v>
      </c>
      <c r="S14" s="4" t="s">
        <v>136</v>
      </c>
      <c r="T14" s="4" t="s">
        <v>162</v>
      </c>
      <c r="U14" s="4">
        <v>18.5</v>
      </c>
      <c r="W14" s="11">
        <f t="shared" si="1"/>
        <v>18500</v>
      </c>
      <c r="Y14" s="4" t="s">
        <v>104</v>
      </c>
      <c r="Z14" s="11"/>
      <c r="AA14" s="11">
        <v>8050</v>
      </c>
      <c r="AB14" s="11">
        <f t="shared" si="4"/>
        <v>0</v>
      </c>
      <c r="AC14" s="11">
        <f t="shared" si="3"/>
        <v>18684.050000000003</v>
      </c>
      <c r="AE14" s="12" t="s">
        <v>41</v>
      </c>
      <c r="AF14" s="13">
        <v>19320</v>
      </c>
      <c r="AG14" s="12">
        <v>1</v>
      </c>
    </row>
    <row r="15" spans="3:33" ht="12.75">
      <c r="C15" s="138">
        <f t="shared" si="0"/>
        <v>14</v>
      </c>
      <c r="D15" s="27" t="s">
        <v>380</v>
      </c>
      <c r="E15" s="4" t="s">
        <v>262</v>
      </c>
      <c r="F15" s="4" t="s">
        <v>78</v>
      </c>
      <c r="G15" s="4">
        <v>5200</v>
      </c>
      <c r="I15" s="19">
        <f>AVERAGE(G15,H15)</f>
        <v>5200</v>
      </c>
      <c r="J15" s="11">
        <f>I15*4.2</f>
        <v>21840</v>
      </c>
      <c r="L15" s="4">
        <v>1</v>
      </c>
      <c r="N15" s="4" t="s">
        <v>163</v>
      </c>
      <c r="O15" s="15" t="s">
        <v>239</v>
      </c>
      <c r="P15" s="4">
        <v>30</v>
      </c>
      <c r="Q15" s="4" t="s">
        <v>156</v>
      </c>
      <c r="R15" s="4" t="s">
        <v>139</v>
      </c>
      <c r="S15" s="4" t="s">
        <v>148</v>
      </c>
      <c r="T15" s="4" t="s">
        <v>164</v>
      </c>
      <c r="U15" s="4">
        <v>20.4</v>
      </c>
      <c r="W15" s="11">
        <f t="shared" si="1"/>
        <v>20400</v>
      </c>
      <c r="Y15" s="4" t="s">
        <v>105</v>
      </c>
      <c r="Z15" s="11"/>
      <c r="AA15" s="11">
        <v>8600</v>
      </c>
      <c r="AB15" s="11">
        <f t="shared" si="4"/>
        <v>0</v>
      </c>
      <c r="AC15" s="11">
        <f t="shared" si="3"/>
        <v>19960.600000000002</v>
      </c>
      <c r="AE15" s="4" t="s">
        <v>54</v>
      </c>
      <c r="AF15" s="11">
        <v>21840</v>
      </c>
      <c r="AG15" s="4">
        <v>1</v>
      </c>
    </row>
    <row r="16" spans="3:33" ht="12.75">
      <c r="C16" s="138">
        <f t="shared" si="0"/>
        <v>15</v>
      </c>
      <c r="D16" s="27" t="s">
        <v>381</v>
      </c>
      <c r="E16" s="4" t="s">
        <v>300</v>
      </c>
      <c r="F16" s="4" t="s">
        <v>330</v>
      </c>
      <c r="J16" s="11">
        <v>19700</v>
      </c>
      <c r="L16" s="4">
        <v>4</v>
      </c>
      <c r="N16" s="4" t="s">
        <v>165</v>
      </c>
      <c r="O16" s="15" t="s">
        <v>240</v>
      </c>
      <c r="P16" s="4">
        <v>30</v>
      </c>
      <c r="Q16" s="4" t="s">
        <v>156</v>
      </c>
      <c r="R16" s="4" t="s">
        <v>139</v>
      </c>
      <c r="S16" s="4" t="s">
        <v>136</v>
      </c>
      <c r="T16" s="4" t="s">
        <v>164</v>
      </c>
      <c r="U16" s="4">
        <v>18.7</v>
      </c>
      <c r="W16" s="11">
        <f t="shared" si="1"/>
        <v>18700</v>
      </c>
      <c r="Y16" s="4" t="s">
        <v>106</v>
      </c>
      <c r="Z16" s="11"/>
      <c r="AA16" s="11">
        <v>7990</v>
      </c>
      <c r="AB16" s="11">
        <f t="shared" si="4"/>
        <v>0</v>
      </c>
      <c r="AC16" s="11">
        <f t="shared" si="3"/>
        <v>18544.79</v>
      </c>
      <c r="AE16" s="12" t="s">
        <v>55</v>
      </c>
      <c r="AF16" s="13">
        <v>20160</v>
      </c>
      <c r="AG16" s="12">
        <v>1</v>
      </c>
    </row>
    <row r="17" spans="3:33" ht="12.75">
      <c r="C17" s="138">
        <f t="shared" si="0"/>
        <v>16</v>
      </c>
      <c r="D17" s="27" t="s">
        <v>382</v>
      </c>
      <c r="E17" s="4" t="s">
        <v>301</v>
      </c>
      <c r="F17" s="4" t="s">
        <v>331</v>
      </c>
      <c r="J17" s="11">
        <v>17150</v>
      </c>
      <c r="L17" s="4">
        <v>4</v>
      </c>
      <c r="N17" s="4" t="s">
        <v>166</v>
      </c>
      <c r="O17" s="15" t="s">
        <v>239</v>
      </c>
      <c r="P17" s="4">
        <v>30</v>
      </c>
      <c r="Q17" s="4" t="s">
        <v>156</v>
      </c>
      <c r="R17" s="4" t="s">
        <v>139</v>
      </c>
      <c r="S17" s="4" t="s">
        <v>136</v>
      </c>
      <c r="T17" s="4">
        <v>810</v>
      </c>
      <c r="U17" s="4">
        <v>19.4</v>
      </c>
      <c r="W17" s="11">
        <f t="shared" si="1"/>
        <v>19400</v>
      </c>
      <c r="Y17" s="4" t="s">
        <v>107</v>
      </c>
      <c r="Z17" s="11">
        <v>9400</v>
      </c>
      <c r="AA17" s="11">
        <v>8410</v>
      </c>
      <c r="AB17" s="11">
        <f t="shared" si="4"/>
        <v>21817.4</v>
      </c>
      <c r="AC17" s="11">
        <f t="shared" si="3"/>
        <v>19519.61</v>
      </c>
      <c r="AE17" s="12" t="s">
        <v>35</v>
      </c>
      <c r="AF17" s="13">
        <v>20160</v>
      </c>
      <c r="AG17" s="12">
        <v>1</v>
      </c>
    </row>
    <row r="18" spans="3:33" ht="14.25">
      <c r="C18" s="138">
        <f t="shared" si="0"/>
        <v>17</v>
      </c>
      <c r="D18" s="27" t="s">
        <v>383</v>
      </c>
      <c r="E18" s="4" t="s">
        <v>263</v>
      </c>
      <c r="F18" s="4" t="s">
        <v>73</v>
      </c>
      <c r="G18" s="4">
        <v>4600</v>
      </c>
      <c r="I18" s="19">
        <f>AVERAGE(G18,H18)</f>
        <v>4600</v>
      </c>
      <c r="J18" s="11">
        <f>I18*4.2</f>
        <v>19320</v>
      </c>
      <c r="K18" s="11"/>
      <c r="L18" s="4">
        <v>1</v>
      </c>
      <c r="N18" s="4" t="s">
        <v>167</v>
      </c>
      <c r="O18" s="17" t="s">
        <v>241</v>
      </c>
      <c r="P18" s="4">
        <v>1</v>
      </c>
      <c r="Q18" s="4" t="s">
        <v>134</v>
      </c>
      <c r="R18" s="4" t="s">
        <v>135</v>
      </c>
      <c r="S18" s="4" t="s">
        <v>168</v>
      </c>
      <c r="T18" s="4" t="s">
        <v>169</v>
      </c>
      <c r="U18" s="4">
        <v>18.9</v>
      </c>
      <c r="V18" s="4">
        <v>19.9</v>
      </c>
      <c r="W18" s="11">
        <f t="shared" si="1"/>
        <v>19400</v>
      </c>
      <c r="Y18" s="4" t="s">
        <v>108</v>
      </c>
      <c r="Z18" s="11">
        <v>8790</v>
      </c>
      <c r="AA18" s="11">
        <v>9700</v>
      </c>
      <c r="AB18" s="11">
        <f t="shared" si="4"/>
        <v>20401.59</v>
      </c>
      <c r="AC18" s="11">
        <f t="shared" si="3"/>
        <v>22513.7</v>
      </c>
      <c r="AE18" s="4" t="s">
        <v>42</v>
      </c>
      <c r="AF18" s="11">
        <v>20580</v>
      </c>
      <c r="AG18" s="4">
        <v>1</v>
      </c>
    </row>
    <row r="19" spans="3:33" ht="12.75">
      <c r="C19" s="138">
        <f t="shared" si="0"/>
        <v>18</v>
      </c>
      <c r="D19" s="27" t="s">
        <v>383</v>
      </c>
      <c r="E19" s="4" t="s">
        <v>263</v>
      </c>
      <c r="F19" s="4" t="s">
        <v>73</v>
      </c>
      <c r="J19" s="11">
        <f>VLOOKUP(F19,'Calorific values'!Y$3:AC$19,5)</f>
        <v>18544.79</v>
      </c>
      <c r="K19" s="11"/>
      <c r="L19" s="4">
        <v>2</v>
      </c>
      <c r="N19" s="4" t="s">
        <v>170</v>
      </c>
      <c r="O19" s="17" t="s">
        <v>139</v>
      </c>
      <c r="P19" s="4" t="s">
        <v>139</v>
      </c>
      <c r="Q19" s="4" t="s">
        <v>134</v>
      </c>
      <c r="R19" s="4" t="s">
        <v>157</v>
      </c>
      <c r="S19" s="4" t="s">
        <v>148</v>
      </c>
      <c r="T19" s="4">
        <v>520</v>
      </c>
      <c r="U19" s="4">
        <v>18.4</v>
      </c>
      <c r="W19" s="11">
        <f t="shared" si="1"/>
        <v>18400</v>
      </c>
      <c r="Y19" s="4" t="s">
        <v>109</v>
      </c>
      <c r="Z19" s="11">
        <v>7070</v>
      </c>
      <c r="AA19" s="11">
        <v>8150</v>
      </c>
      <c r="AB19" s="11">
        <f t="shared" si="4"/>
        <v>16409.47</v>
      </c>
      <c r="AC19" s="11">
        <f t="shared" si="3"/>
        <v>18916.15</v>
      </c>
      <c r="AE19" s="4" t="s">
        <v>43</v>
      </c>
      <c r="AF19" s="11">
        <v>20160</v>
      </c>
      <c r="AG19" s="4">
        <v>1</v>
      </c>
    </row>
    <row r="20" spans="3:33" ht="12.75">
      <c r="C20" s="138">
        <f t="shared" si="0"/>
        <v>19</v>
      </c>
      <c r="D20" s="27" t="s">
        <v>384</v>
      </c>
      <c r="E20" s="4" t="s">
        <v>302</v>
      </c>
      <c r="F20" s="4" t="s">
        <v>332</v>
      </c>
      <c r="J20" s="11">
        <v>19200</v>
      </c>
      <c r="L20" s="4">
        <v>4</v>
      </c>
      <c r="N20" s="4" t="s">
        <v>171</v>
      </c>
      <c r="O20" s="15" t="s">
        <v>242</v>
      </c>
      <c r="P20" s="16">
        <v>37751</v>
      </c>
      <c r="Q20" s="4" t="s">
        <v>134</v>
      </c>
      <c r="R20" s="4" t="s">
        <v>157</v>
      </c>
      <c r="S20" s="4" t="s">
        <v>168</v>
      </c>
      <c r="T20" s="4" t="s">
        <v>137</v>
      </c>
      <c r="U20" s="4">
        <v>18.8</v>
      </c>
      <c r="W20" s="11">
        <f t="shared" si="1"/>
        <v>18800</v>
      </c>
      <c r="AE20" s="12" t="s">
        <v>44</v>
      </c>
      <c r="AF20" s="13">
        <v>18480</v>
      </c>
      <c r="AG20" s="12">
        <v>1</v>
      </c>
    </row>
    <row r="21" spans="3:33" ht="12.75">
      <c r="C21" s="138">
        <f t="shared" si="0"/>
        <v>20</v>
      </c>
      <c r="D21" s="27" t="s">
        <v>385</v>
      </c>
      <c r="E21" s="4" t="s">
        <v>264</v>
      </c>
      <c r="F21" s="4" t="s">
        <v>80</v>
      </c>
      <c r="G21" s="4">
        <v>4900</v>
      </c>
      <c r="I21" s="19">
        <f>AVERAGE(G21,H21)</f>
        <v>4900</v>
      </c>
      <c r="J21" s="11">
        <f>I21*4.2</f>
        <v>20580</v>
      </c>
      <c r="K21" s="11"/>
      <c r="L21" s="4">
        <v>1</v>
      </c>
      <c r="N21" s="4" t="s">
        <v>172</v>
      </c>
      <c r="O21" s="15" t="s">
        <v>243</v>
      </c>
      <c r="P21" s="16">
        <v>37812</v>
      </c>
      <c r="Q21" s="4" t="s">
        <v>156</v>
      </c>
      <c r="R21" s="4" t="s">
        <v>135</v>
      </c>
      <c r="S21" s="4" t="s">
        <v>148</v>
      </c>
      <c r="T21" s="4" t="s">
        <v>173</v>
      </c>
      <c r="U21" s="4">
        <v>19</v>
      </c>
      <c r="V21" s="4">
        <v>21.1</v>
      </c>
      <c r="W21" s="11">
        <f t="shared" si="1"/>
        <v>20050</v>
      </c>
      <c r="AE21" s="4" t="s">
        <v>36</v>
      </c>
      <c r="AF21" s="11">
        <v>21459.9</v>
      </c>
      <c r="AG21" s="4">
        <v>1</v>
      </c>
    </row>
    <row r="22" spans="3:33" ht="12.75">
      <c r="C22" s="138">
        <f t="shared" si="0"/>
        <v>21</v>
      </c>
      <c r="D22" s="27" t="s">
        <v>358</v>
      </c>
      <c r="E22" s="4" t="s">
        <v>303</v>
      </c>
      <c r="F22" s="4" t="s">
        <v>333</v>
      </c>
      <c r="J22" s="11">
        <v>19350</v>
      </c>
      <c r="L22" s="4">
        <v>4</v>
      </c>
      <c r="N22" s="4" t="s">
        <v>174</v>
      </c>
      <c r="O22" s="17" t="s">
        <v>139</v>
      </c>
      <c r="P22" s="4" t="s">
        <v>139</v>
      </c>
      <c r="Q22" s="4" t="s">
        <v>156</v>
      </c>
      <c r="S22" s="4" t="s">
        <v>136</v>
      </c>
      <c r="T22" s="4">
        <v>810</v>
      </c>
      <c r="U22" s="4">
        <v>19.6</v>
      </c>
      <c r="W22" s="11">
        <f t="shared" si="1"/>
        <v>19600</v>
      </c>
      <c r="AE22" s="4" t="s">
        <v>56</v>
      </c>
      <c r="AF22" s="11">
        <v>22680</v>
      </c>
      <c r="AG22" s="4">
        <v>1</v>
      </c>
    </row>
    <row r="23" spans="3:33" ht="12.75">
      <c r="C23" s="138">
        <f t="shared" si="0"/>
        <v>22</v>
      </c>
      <c r="D23" s="27" t="s">
        <v>304</v>
      </c>
      <c r="E23" s="4" t="s">
        <v>304</v>
      </c>
      <c r="J23" s="11">
        <v>19100</v>
      </c>
      <c r="L23" s="4">
        <v>4</v>
      </c>
      <c r="N23" s="4" t="s">
        <v>175</v>
      </c>
      <c r="Q23" s="4" t="s">
        <v>156</v>
      </c>
      <c r="R23" s="4" t="s">
        <v>157</v>
      </c>
      <c r="S23" s="4" t="s">
        <v>148</v>
      </c>
      <c r="U23" s="4">
        <v>19</v>
      </c>
      <c r="W23" s="11">
        <f t="shared" si="1"/>
        <v>19000</v>
      </c>
      <c r="AE23" s="4" t="s">
        <v>57</v>
      </c>
      <c r="AF23" s="11">
        <v>21056.7</v>
      </c>
      <c r="AG23" s="4">
        <v>1</v>
      </c>
    </row>
    <row r="24" spans="3:33" ht="12.75">
      <c r="C24" s="138">
        <f t="shared" si="0"/>
        <v>23</v>
      </c>
      <c r="D24" s="27" t="s">
        <v>386</v>
      </c>
      <c r="E24" s="4" t="s">
        <v>305</v>
      </c>
      <c r="F24" s="4" t="s">
        <v>335</v>
      </c>
      <c r="J24" s="11">
        <v>18500</v>
      </c>
      <c r="L24" s="4">
        <v>4</v>
      </c>
      <c r="N24" s="4" t="s">
        <v>176</v>
      </c>
      <c r="O24" s="17" t="s">
        <v>139</v>
      </c>
      <c r="P24" s="4" t="s">
        <v>139</v>
      </c>
      <c r="Q24" s="4" t="s">
        <v>156</v>
      </c>
      <c r="S24" s="4" t="s">
        <v>177</v>
      </c>
      <c r="T24" s="4">
        <v>660</v>
      </c>
      <c r="U24" s="4">
        <v>18.4</v>
      </c>
      <c r="W24" s="11">
        <f t="shared" si="1"/>
        <v>18400</v>
      </c>
      <c r="AE24" s="4" t="s">
        <v>58</v>
      </c>
      <c r="AF24" s="11">
        <v>21000</v>
      </c>
      <c r="AG24" s="4">
        <v>1</v>
      </c>
    </row>
    <row r="25" spans="3:33" ht="12.75">
      <c r="C25" s="138">
        <f t="shared" si="0"/>
        <v>24</v>
      </c>
      <c r="D25" s="27" t="s">
        <v>387</v>
      </c>
      <c r="E25" s="4" t="s">
        <v>265</v>
      </c>
      <c r="F25" s="4" t="s">
        <v>90</v>
      </c>
      <c r="G25" s="4">
        <v>4600</v>
      </c>
      <c r="I25" s="19">
        <f>AVERAGE(G25,H25)</f>
        <v>4600</v>
      </c>
      <c r="J25" s="11">
        <f>I25*4.2</f>
        <v>19320</v>
      </c>
      <c r="L25" s="4">
        <v>1</v>
      </c>
      <c r="N25" s="4" t="s">
        <v>178</v>
      </c>
      <c r="O25" s="17">
        <v>15</v>
      </c>
      <c r="P25" s="4">
        <v>20</v>
      </c>
      <c r="Q25" s="4" t="s">
        <v>134</v>
      </c>
      <c r="R25" s="4" t="s">
        <v>135</v>
      </c>
      <c r="S25" s="4" t="s">
        <v>177</v>
      </c>
      <c r="T25" s="4" t="s">
        <v>139</v>
      </c>
      <c r="U25" s="4">
        <v>19.8</v>
      </c>
      <c r="W25" s="11">
        <f t="shared" si="1"/>
        <v>19800</v>
      </c>
      <c r="AE25" s="4" t="s">
        <v>67</v>
      </c>
      <c r="AF25" s="11">
        <v>20126.4</v>
      </c>
      <c r="AG25" s="4">
        <v>1</v>
      </c>
    </row>
    <row r="26" spans="3:33" ht="12.75">
      <c r="C26" s="138">
        <f t="shared" si="0"/>
        <v>25</v>
      </c>
      <c r="D26" s="27" t="s">
        <v>388</v>
      </c>
      <c r="E26" s="4" t="s">
        <v>306</v>
      </c>
      <c r="F26" s="4" t="s">
        <v>334</v>
      </c>
      <c r="J26" s="11">
        <v>20400</v>
      </c>
      <c r="L26" s="4">
        <v>4</v>
      </c>
      <c r="N26" s="4" t="s">
        <v>179</v>
      </c>
      <c r="O26" s="17" t="s">
        <v>139</v>
      </c>
      <c r="P26" s="4" t="s">
        <v>139</v>
      </c>
      <c r="Q26" s="4" t="s">
        <v>134</v>
      </c>
      <c r="R26" s="4" t="s">
        <v>135</v>
      </c>
      <c r="S26" s="4" t="s">
        <v>177</v>
      </c>
      <c r="T26" s="4">
        <v>680</v>
      </c>
      <c r="U26" s="4">
        <v>19</v>
      </c>
      <c r="V26" s="4">
        <v>21</v>
      </c>
      <c r="W26" s="11">
        <f t="shared" si="1"/>
        <v>20000</v>
      </c>
      <c r="AE26" s="12" t="s">
        <v>45</v>
      </c>
      <c r="AF26" s="13">
        <v>17430</v>
      </c>
      <c r="AG26" s="12">
        <v>1</v>
      </c>
    </row>
    <row r="27" spans="3:33" ht="12.75">
      <c r="C27" s="138">
        <f t="shared" si="0"/>
        <v>26</v>
      </c>
      <c r="D27" s="27" t="s">
        <v>389</v>
      </c>
      <c r="E27" s="4" t="s">
        <v>307</v>
      </c>
      <c r="F27" s="4" t="s">
        <v>336</v>
      </c>
      <c r="J27" s="11">
        <v>18700</v>
      </c>
      <c r="L27" s="4">
        <v>4</v>
      </c>
      <c r="N27" s="4" t="s">
        <v>180</v>
      </c>
      <c r="O27" s="15" t="s">
        <v>242</v>
      </c>
      <c r="P27" s="16">
        <v>37716</v>
      </c>
      <c r="Q27" s="4" t="s">
        <v>134</v>
      </c>
      <c r="R27" s="4" t="s">
        <v>157</v>
      </c>
      <c r="S27" s="4" t="s">
        <v>148</v>
      </c>
      <c r="T27" s="4" t="s">
        <v>139</v>
      </c>
      <c r="U27" s="4">
        <v>19.3</v>
      </c>
      <c r="W27" s="11">
        <f t="shared" si="1"/>
        <v>19300</v>
      </c>
      <c r="AE27" s="4" t="s">
        <v>37</v>
      </c>
      <c r="AF27" s="11">
        <v>17663.1</v>
      </c>
      <c r="AG27" s="4">
        <v>1</v>
      </c>
    </row>
    <row r="28" spans="3:33" ht="12.75">
      <c r="C28" s="138">
        <f t="shared" si="0"/>
        <v>27</v>
      </c>
      <c r="D28" s="27" t="s">
        <v>390</v>
      </c>
      <c r="E28" s="4" t="s">
        <v>308</v>
      </c>
      <c r="F28" s="4" t="s">
        <v>337</v>
      </c>
      <c r="J28" s="11">
        <v>19400</v>
      </c>
      <c r="L28" s="4">
        <v>4</v>
      </c>
      <c r="N28" s="4" t="s">
        <v>181</v>
      </c>
      <c r="O28" s="17" t="s">
        <v>139</v>
      </c>
      <c r="P28" s="4" t="s">
        <v>139</v>
      </c>
      <c r="Q28" s="4" t="s">
        <v>156</v>
      </c>
      <c r="R28" s="4" t="s">
        <v>157</v>
      </c>
      <c r="S28" s="4" t="s">
        <v>177</v>
      </c>
      <c r="T28" s="4">
        <v>750</v>
      </c>
      <c r="U28" s="4">
        <v>18.6</v>
      </c>
      <c r="W28" s="11">
        <f t="shared" si="1"/>
        <v>18600</v>
      </c>
      <c r="AE28" s="12" t="s">
        <v>46</v>
      </c>
      <c r="AF28" s="13">
        <v>20160</v>
      </c>
      <c r="AG28" s="12">
        <v>1</v>
      </c>
    </row>
    <row r="29" spans="3:33" ht="12.75">
      <c r="C29" s="138">
        <f t="shared" si="0"/>
        <v>28</v>
      </c>
      <c r="D29" s="27" t="s">
        <v>391</v>
      </c>
      <c r="E29" s="4" t="s">
        <v>266</v>
      </c>
      <c r="F29" s="4" t="s">
        <v>61</v>
      </c>
      <c r="G29" s="4">
        <v>4500</v>
      </c>
      <c r="H29" s="4">
        <v>4750</v>
      </c>
      <c r="I29" s="19">
        <f>AVERAGE(G29,H29)</f>
        <v>4625</v>
      </c>
      <c r="J29" s="11">
        <f>I29*4.2</f>
        <v>19425</v>
      </c>
      <c r="K29" s="11"/>
      <c r="L29" s="4">
        <v>1</v>
      </c>
      <c r="N29" s="4" t="s">
        <v>182</v>
      </c>
      <c r="O29" s="17" t="s">
        <v>139</v>
      </c>
      <c r="P29" s="4" t="s">
        <v>139</v>
      </c>
      <c r="Q29" s="4" t="s">
        <v>156</v>
      </c>
      <c r="R29" s="4" t="s">
        <v>157</v>
      </c>
      <c r="S29" s="4" t="s">
        <v>177</v>
      </c>
      <c r="T29" s="4">
        <v>580</v>
      </c>
      <c r="U29" s="4">
        <v>18.1</v>
      </c>
      <c r="W29" s="11">
        <f t="shared" si="1"/>
        <v>18100</v>
      </c>
      <c r="AE29" s="4" t="s">
        <v>47</v>
      </c>
      <c r="AF29" s="11">
        <v>18900</v>
      </c>
      <c r="AG29" s="4">
        <v>1</v>
      </c>
    </row>
    <row r="30" spans="3:33" ht="12.75">
      <c r="C30" s="138">
        <f t="shared" si="0"/>
        <v>29</v>
      </c>
      <c r="D30" s="27" t="s">
        <v>392</v>
      </c>
      <c r="E30" s="4" t="s">
        <v>267</v>
      </c>
      <c r="F30" s="4" t="s">
        <v>101</v>
      </c>
      <c r="J30" s="11">
        <f>VLOOKUP(F30,'Calorific values'!Y$3:AC$19,5)</f>
        <v>18684.050000000003</v>
      </c>
      <c r="K30" s="11"/>
      <c r="L30" s="4">
        <v>2</v>
      </c>
      <c r="N30" s="4" t="s">
        <v>183</v>
      </c>
      <c r="O30" s="17" t="s">
        <v>184</v>
      </c>
      <c r="P30" s="4" t="s">
        <v>185</v>
      </c>
      <c r="Q30" s="4" t="s">
        <v>134</v>
      </c>
      <c r="R30" s="4" t="s">
        <v>135</v>
      </c>
      <c r="S30" s="4" t="s">
        <v>148</v>
      </c>
      <c r="T30" s="4">
        <v>430</v>
      </c>
      <c r="U30" s="4">
        <v>19</v>
      </c>
      <c r="V30" s="4">
        <v>21</v>
      </c>
      <c r="W30" s="11">
        <f t="shared" si="1"/>
        <v>20000</v>
      </c>
      <c r="AE30" s="4" t="s">
        <v>59</v>
      </c>
      <c r="AF30" s="11">
        <v>20580</v>
      </c>
      <c r="AG30" s="4">
        <v>1</v>
      </c>
    </row>
    <row r="31" spans="3:33" ht="38.25">
      <c r="C31" s="138">
        <f t="shared" si="0"/>
        <v>30</v>
      </c>
      <c r="D31" s="27" t="s">
        <v>393</v>
      </c>
      <c r="E31" s="4" t="s">
        <v>309</v>
      </c>
      <c r="F31" s="4" t="s">
        <v>338</v>
      </c>
      <c r="J31" s="11">
        <v>18400</v>
      </c>
      <c r="L31" s="4">
        <v>4</v>
      </c>
      <c r="N31" s="4" t="s">
        <v>186</v>
      </c>
      <c r="O31" s="17" t="s">
        <v>139</v>
      </c>
      <c r="P31" s="4" t="s">
        <v>139</v>
      </c>
      <c r="Q31" s="4" t="s">
        <v>134</v>
      </c>
      <c r="R31" s="4" t="s">
        <v>135</v>
      </c>
      <c r="S31" s="4" t="s">
        <v>146</v>
      </c>
      <c r="T31" s="4">
        <v>430</v>
      </c>
      <c r="U31" s="4">
        <v>18.7</v>
      </c>
      <c r="W31" s="11">
        <f t="shared" si="1"/>
        <v>18700</v>
      </c>
      <c r="AE31" s="4" t="s">
        <v>110</v>
      </c>
      <c r="AF31" s="11">
        <v>18916.15</v>
      </c>
      <c r="AG31" s="4">
        <v>2</v>
      </c>
    </row>
    <row r="32" spans="3:33" ht="12.75">
      <c r="C32" s="138">
        <f t="shared" si="0"/>
        <v>31</v>
      </c>
      <c r="D32" s="27" t="s">
        <v>394</v>
      </c>
      <c r="E32" s="4" t="s">
        <v>310</v>
      </c>
      <c r="F32" s="4" t="s">
        <v>339</v>
      </c>
      <c r="J32" s="11">
        <v>18800</v>
      </c>
      <c r="L32" s="4">
        <v>4</v>
      </c>
      <c r="N32" s="4" t="s">
        <v>187</v>
      </c>
      <c r="O32" s="15" t="s">
        <v>244</v>
      </c>
      <c r="P32" s="16">
        <v>37756</v>
      </c>
      <c r="Q32" s="4" t="s">
        <v>134</v>
      </c>
      <c r="R32" s="4" t="s">
        <v>135</v>
      </c>
      <c r="S32" s="4" t="s">
        <v>148</v>
      </c>
      <c r="T32" s="4" t="s">
        <v>188</v>
      </c>
      <c r="U32" s="4">
        <v>20.1</v>
      </c>
      <c r="V32" s="4">
        <v>21</v>
      </c>
      <c r="W32" s="11">
        <f t="shared" si="1"/>
        <v>20550</v>
      </c>
      <c r="AE32" s="4" t="s">
        <v>118</v>
      </c>
      <c r="AF32" s="11">
        <v>18544.79</v>
      </c>
      <c r="AG32" s="4">
        <v>2</v>
      </c>
    </row>
    <row r="33" spans="3:33" ht="12.75">
      <c r="C33" s="138">
        <f t="shared" si="0"/>
        <v>32</v>
      </c>
      <c r="D33" s="27" t="s">
        <v>395</v>
      </c>
      <c r="E33" s="4" t="s">
        <v>268</v>
      </c>
      <c r="F33" s="4" t="s">
        <v>62</v>
      </c>
      <c r="G33" s="4">
        <v>4950</v>
      </c>
      <c r="I33" s="19">
        <f>AVERAGE(G33,H33)</f>
        <v>4950</v>
      </c>
      <c r="J33" s="11">
        <f>I33*4.2</f>
        <v>20790</v>
      </c>
      <c r="K33" s="11"/>
      <c r="L33" s="4">
        <v>1</v>
      </c>
      <c r="N33" s="4" t="s">
        <v>189</v>
      </c>
      <c r="O33" s="14" t="s">
        <v>190</v>
      </c>
      <c r="P33" s="16">
        <v>37782</v>
      </c>
      <c r="Q33" s="4" t="s">
        <v>134</v>
      </c>
      <c r="R33" s="4" t="s">
        <v>135</v>
      </c>
      <c r="S33" s="4" t="s">
        <v>148</v>
      </c>
      <c r="T33" s="4" t="s">
        <v>191</v>
      </c>
      <c r="U33" s="4">
        <v>19</v>
      </c>
      <c r="V33" s="4">
        <v>20.5</v>
      </c>
      <c r="W33" s="11">
        <f t="shared" si="1"/>
        <v>19750</v>
      </c>
      <c r="AE33" s="4" t="s">
        <v>34</v>
      </c>
      <c r="AF33" s="11">
        <v>18544.79</v>
      </c>
      <c r="AG33" s="4">
        <v>2</v>
      </c>
    </row>
    <row r="34" spans="3:33" ht="12.75">
      <c r="C34" s="138">
        <f aca="true" t="shared" si="5" ref="C34:C65">C33+1</f>
        <v>33</v>
      </c>
      <c r="D34" s="27" t="s">
        <v>396</v>
      </c>
      <c r="E34" s="4" t="s">
        <v>341</v>
      </c>
      <c r="F34" s="4" t="s">
        <v>340</v>
      </c>
      <c r="J34" s="11">
        <v>19600</v>
      </c>
      <c r="L34" s="4">
        <v>4</v>
      </c>
      <c r="N34" s="4" t="s">
        <v>275</v>
      </c>
      <c r="O34" s="15" t="s">
        <v>245</v>
      </c>
      <c r="P34" s="4">
        <v>8</v>
      </c>
      <c r="Q34" s="4" t="s">
        <v>134</v>
      </c>
      <c r="R34" s="4" t="s">
        <v>135</v>
      </c>
      <c r="S34" s="4" t="s">
        <v>194</v>
      </c>
      <c r="T34" s="4">
        <v>740</v>
      </c>
      <c r="U34" s="4">
        <v>19</v>
      </c>
      <c r="V34" s="4">
        <v>20.6</v>
      </c>
      <c r="W34" s="11">
        <f t="shared" si="1"/>
        <v>19800</v>
      </c>
      <c r="AE34" s="4" t="s">
        <v>117</v>
      </c>
      <c r="AF34" s="11">
        <v>18684.05</v>
      </c>
      <c r="AG34" s="4">
        <v>2</v>
      </c>
    </row>
    <row r="35" spans="3:33" ht="12.75">
      <c r="C35" s="138">
        <f t="shared" si="5"/>
        <v>34</v>
      </c>
      <c r="D35" s="27" t="s">
        <v>397</v>
      </c>
      <c r="E35" s="4" t="s">
        <v>311</v>
      </c>
      <c r="F35" s="4" t="s">
        <v>342</v>
      </c>
      <c r="J35" s="11">
        <v>19000</v>
      </c>
      <c r="L35" s="4">
        <v>4</v>
      </c>
      <c r="N35" s="4" t="s">
        <v>192</v>
      </c>
      <c r="O35" s="17">
        <v>15</v>
      </c>
      <c r="P35" s="4">
        <v>5</v>
      </c>
      <c r="Q35" s="4" t="s">
        <v>156</v>
      </c>
      <c r="T35" s="4" t="s">
        <v>139</v>
      </c>
      <c r="U35" s="4">
        <v>18.4</v>
      </c>
      <c r="W35" s="11">
        <f t="shared" si="1"/>
        <v>18400</v>
      </c>
      <c r="AE35" s="4" t="s">
        <v>111</v>
      </c>
      <c r="AF35" s="11">
        <v>18916.15</v>
      </c>
      <c r="AG35" s="4">
        <v>2</v>
      </c>
    </row>
    <row r="36" spans="3:33" ht="12.75">
      <c r="C36" s="138">
        <f t="shared" si="5"/>
        <v>35</v>
      </c>
      <c r="D36" s="27" t="s">
        <v>398</v>
      </c>
      <c r="E36" s="4" t="s">
        <v>312</v>
      </c>
      <c r="F36" s="4" t="s">
        <v>343</v>
      </c>
      <c r="J36" s="11">
        <v>18400</v>
      </c>
      <c r="L36" s="4">
        <v>4</v>
      </c>
      <c r="N36" s="4" t="s">
        <v>195</v>
      </c>
      <c r="O36" s="17">
        <v>10</v>
      </c>
      <c r="P36" s="4">
        <v>15</v>
      </c>
      <c r="Q36" s="4" t="s">
        <v>156</v>
      </c>
      <c r="R36" s="4" t="s">
        <v>157</v>
      </c>
      <c r="S36" s="4" t="s">
        <v>177</v>
      </c>
      <c r="T36" s="4">
        <v>590</v>
      </c>
      <c r="U36" s="4">
        <v>19.3</v>
      </c>
      <c r="W36" s="11">
        <f t="shared" si="1"/>
        <v>19300</v>
      </c>
      <c r="AE36" s="4" t="s">
        <v>120</v>
      </c>
      <c r="AF36" s="11">
        <v>19960.6</v>
      </c>
      <c r="AG36" s="4">
        <v>2</v>
      </c>
    </row>
    <row r="37" spans="3:33" ht="25.5">
      <c r="C37" s="138">
        <f t="shared" si="5"/>
        <v>36</v>
      </c>
      <c r="D37" s="27" t="s">
        <v>399</v>
      </c>
      <c r="E37" s="4" t="s">
        <v>313</v>
      </c>
      <c r="F37" s="4" t="s">
        <v>344</v>
      </c>
      <c r="J37" s="11">
        <v>19800</v>
      </c>
      <c r="L37" s="4">
        <v>4</v>
      </c>
      <c r="N37" s="4" t="s">
        <v>196</v>
      </c>
      <c r="O37" s="17" t="s">
        <v>246</v>
      </c>
      <c r="P37" s="4" t="s">
        <v>197</v>
      </c>
      <c r="Q37" s="4" t="s">
        <v>134</v>
      </c>
      <c r="R37" s="4" t="s">
        <v>135</v>
      </c>
      <c r="S37" s="4" t="s">
        <v>168</v>
      </c>
      <c r="T37" s="4" t="s">
        <v>198</v>
      </c>
      <c r="U37" s="4">
        <v>17.5</v>
      </c>
      <c r="V37" s="4">
        <v>19.5</v>
      </c>
      <c r="W37" s="11">
        <f t="shared" si="1"/>
        <v>18500</v>
      </c>
      <c r="AE37" s="4" t="s">
        <v>116</v>
      </c>
      <c r="AF37" s="11">
        <v>18684.05</v>
      </c>
      <c r="AG37" s="4">
        <v>2</v>
      </c>
    </row>
    <row r="38" spans="3:33" ht="12.75">
      <c r="C38" s="138">
        <f t="shared" si="5"/>
        <v>37</v>
      </c>
      <c r="D38" s="27" t="s">
        <v>400</v>
      </c>
      <c r="E38" s="4" t="s">
        <v>269</v>
      </c>
      <c r="F38" s="4" t="s">
        <v>91</v>
      </c>
      <c r="G38" s="4">
        <v>4900</v>
      </c>
      <c r="H38" s="4">
        <v>5200</v>
      </c>
      <c r="I38" s="19">
        <f>AVERAGE(G38,H38)</f>
        <v>5050</v>
      </c>
      <c r="J38" s="11">
        <f>I38*4.2</f>
        <v>21210</v>
      </c>
      <c r="K38" s="11"/>
      <c r="L38" s="4">
        <v>1</v>
      </c>
      <c r="N38" s="4" t="s">
        <v>199</v>
      </c>
      <c r="O38" s="17">
        <v>8</v>
      </c>
      <c r="P38" s="4" t="s">
        <v>139</v>
      </c>
      <c r="Q38" s="4" t="s">
        <v>156</v>
      </c>
      <c r="R38" s="4" t="s">
        <v>157</v>
      </c>
      <c r="S38" s="4" t="s">
        <v>136</v>
      </c>
      <c r="T38" s="4">
        <v>800</v>
      </c>
      <c r="U38" s="4">
        <v>19</v>
      </c>
      <c r="V38" s="4">
        <v>20.5</v>
      </c>
      <c r="W38" s="11">
        <f t="shared" si="1"/>
        <v>19750</v>
      </c>
      <c r="AE38" s="4" t="s">
        <v>121</v>
      </c>
      <c r="AF38" s="11">
        <v>18544.79</v>
      </c>
      <c r="AG38" s="4">
        <v>2</v>
      </c>
    </row>
    <row r="39" spans="3:33" ht="25.5">
      <c r="C39" s="138">
        <f t="shared" si="5"/>
        <v>38</v>
      </c>
      <c r="D39" s="27" t="s">
        <v>401</v>
      </c>
      <c r="E39" s="4" t="s">
        <v>270</v>
      </c>
      <c r="F39" s="4" t="s">
        <v>64</v>
      </c>
      <c r="G39" s="4">
        <v>4600</v>
      </c>
      <c r="I39" s="19">
        <f>AVERAGE(G39,H39)</f>
        <v>4600</v>
      </c>
      <c r="J39" s="11">
        <f>I39*4.2</f>
        <v>19320</v>
      </c>
      <c r="K39" s="11"/>
      <c r="L39" s="4">
        <v>1</v>
      </c>
      <c r="N39" s="4" t="s">
        <v>200</v>
      </c>
      <c r="O39" s="15" t="s">
        <v>239</v>
      </c>
      <c r="P39" s="4">
        <v>30</v>
      </c>
      <c r="Q39" s="4" t="s">
        <v>156</v>
      </c>
      <c r="R39" s="4" t="s">
        <v>135</v>
      </c>
      <c r="S39" s="4" t="s">
        <v>148</v>
      </c>
      <c r="T39" s="4" t="s">
        <v>164</v>
      </c>
      <c r="U39" s="4">
        <v>20.1</v>
      </c>
      <c r="W39" s="11">
        <f t="shared" si="1"/>
        <v>20100</v>
      </c>
      <c r="AE39" s="4" t="s">
        <v>112</v>
      </c>
      <c r="AF39" s="11">
        <v>20424.8</v>
      </c>
      <c r="AG39" s="4">
        <v>2</v>
      </c>
    </row>
    <row r="40" spans="3:33" ht="12.75">
      <c r="C40" s="138">
        <f t="shared" si="5"/>
        <v>39</v>
      </c>
      <c r="D40" s="27" t="s">
        <v>402</v>
      </c>
      <c r="E40" s="4" t="s">
        <v>314</v>
      </c>
      <c r="F40" s="4" t="s">
        <v>345</v>
      </c>
      <c r="J40" s="11">
        <v>18600</v>
      </c>
      <c r="L40" s="4">
        <v>4</v>
      </c>
      <c r="N40" s="4" t="s">
        <v>201</v>
      </c>
      <c r="O40" s="15" t="s">
        <v>239</v>
      </c>
      <c r="P40" s="4">
        <v>30</v>
      </c>
      <c r="Q40" s="4" t="s">
        <v>156</v>
      </c>
      <c r="R40" s="4" t="s">
        <v>135</v>
      </c>
      <c r="S40" s="4" t="s">
        <v>148</v>
      </c>
      <c r="T40" s="4" t="s">
        <v>164</v>
      </c>
      <c r="U40" s="4">
        <v>21.3</v>
      </c>
      <c r="W40" s="11">
        <f t="shared" si="1"/>
        <v>21300</v>
      </c>
      <c r="AE40" s="4" t="s">
        <v>113</v>
      </c>
      <c r="AF40" s="11">
        <v>20633.69</v>
      </c>
      <c r="AG40" s="4">
        <v>2</v>
      </c>
    </row>
    <row r="41" spans="3:33" ht="12.75">
      <c r="C41" s="138">
        <f t="shared" si="5"/>
        <v>40</v>
      </c>
      <c r="D41" s="27" t="s">
        <v>403</v>
      </c>
      <c r="E41" s="4" t="s">
        <v>315</v>
      </c>
      <c r="F41" s="4" t="s">
        <v>346</v>
      </c>
      <c r="J41" s="11">
        <v>18100</v>
      </c>
      <c r="L41" s="4">
        <v>4</v>
      </c>
      <c r="N41" s="4" t="s">
        <v>202</v>
      </c>
      <c r="O41" s="15" t="s">
        <v>247</v>
      </c>
      <c r="P41" s="4">
        <v>8</v>
      </c>
      <c r="Q41" s="4" t="s">
        <v>156</v>
      </c>
      <c r="T41" s="4" t="s">
        <v>139</v>
      </c>
      <c r="U41" s="4">
        <v>20</v>
      </c>
      <c r="W41" s="11">
        <f t="shared" si="1"/>
        <v>20000</v>
      </c>
      <c r="AE41" s="4" t="s">
        <v>124</v>
      </c>
      <c r="AF41" s="11">
        <v>18916.15</v>
      </c>
      <c r="AG41" s="4">
        <v>2</v>
      </c>
    </row>
    <row r="42" spans="3:33" ht="25.5">
      <c r="C42" s="138">
        <f t="shared" si="5"/>
        <v>41</v>
      </c>
      <c r="D42" s="27" t="s">
        <v>404</v>
      </c>
      <c r="E42" s="4" t="s">
        <v>271</v>
      </c>
      <c r="F42" s="4" t="s">
        <v>68</v>
      </c>
      <c r="G42" s="4">
        <v>5200</v>
      </c>
      <c r="I42" s="19">
        <f>AVERAGE(G42,H42)</f>
        <v>5200</v>
      </c>
      <c r="J42" s="11">
        <f>I42*4.2</f>
        <v>21840</v>
      </c>
      <c r="K42" s="11" t="s">
        <v>75</v>
      </c>
      <c r="L42" s="4">
        <v>1</v>
      </c>
      <c r="N42" s="4" t="s">
        <v>203</v>
      </c>
      <c r="O42" s="17">
        <v>10</v>
      </c>
      <c r="P42" s="4">
        <v>25</v>
      </c>
      <c r="Q42" s="4" t="s">
        <v>156</v>
      </c>
      <c r="T42" s="4" t="s">
        <v>139</v>
      </c>
      <c r="U42" s="4">
        <v>18.7</v>
      </c>
      <c r="W42" s="11">
        <f t="shared" si="1"/>
        <v>18700</v>
      </c>
      <c r="AE42" s="4" t="s">
        <v>119</v>
      </c>
      <c r="AF42" s="11">
        <v>18684.05</v>
      </c>
      <c r="AG42" s="4">
        <v>2</v>
      </c>
    </row>
    <row r="43" spans="3:33" ht="14.25">
      <c r="C43" s="138">
        <f t="shared" si="5"/>
        <v>42</v>
      </c>
      <c r="D43" s="27" t="s">
        <v>405</v>
      </c>
      <c r="E43" s="4" t="s">
        <v>272</v>
      </c>
      <c r="F43" s="4" t="s">
        <v>81</v>
      </c>
      <c r="G43" s="4">
        <v>4800</v>
      </c>
      <c r="I43" s="19">
        <f>AVERAGE(G43,H43)</f>
        <v>4800</v>
      </c>
      <c r="J43" s="11">
        <f>I43*4.2</f>
        <v>20160</v>
      </c>
      <c r="L43" s="4">
        <v>1</v>
      </c>
      <c r="N43" s="4" t="s">
        <v>204</v>
      </c>
      <c r="O43" s="17" t="s">
        <v>248</v>
      </c>
      <c r="P43" s="4" t="s">
        <v>205</v>
      </c>
      <c r="Q43" s="4" t="s">
        <v>134</v>
      </c>
      <c r="R43" s="4" t="s">
        <v>135</v>
      </c>
      <c r="S43" s="4" t="s">
        <v>136</v>
      </c>
      <c r="T43" s="4">
        <v>420</v>
      </c>
      <c r="U43" s="4">
        <v>19.3</v>
      </c>
      <c r="W43" s="11">
        <f t="shared" si="1"/>
        <v>19300</v>
      </c>
      <c r="AE43" s="4" t="s">
        <v>123</v>
      </c>
      <c r="AF43" s="11">
        <v>22513.7</v>
      </c>
      <c r="AG43" s="4">
        <v>2</v>
      </c>
    </row>
    <row r="44" spans="3:33" ht="12.75">
      <c r="C44" s="138">
        <f t="shared" si="5"/>
        <v>43</v>
      </c>
      <c r="D44" s="27" t="s">
        <v>406</v>
      </c>
      <c r="E44" s="4" t="s">
        <v>316</v>
      </c>
      <c r="F44" s="4" t="s">
        <v>347</v>
      </c>
      <c r="J44" s="11">
        <v>18700</v>
      </c>
      <c r="L44" s="4">
        <v>4</v>
      </c>
      <c r="N44" s="4" t="s">
        <v>206</v>
      </c>
      <c r="O44" s="17">
        <v>17</v>
      </c>
      <c r="P44" s="4">
        <v>25</v>
      </c>
      <c r="Q44" s="4" t="s">
        <v>134</v>
      </c>
      <c r="R44" s="4" t="s">
        <v>157</v>
      </c>
      <c r="S44" s="4" t="s">
        <v>177</v>
      </c>
      <c r="T44" s="4" t="s">
        <v>139</v>
      </c>
      <c r="U44" s="4">
        <v>20.7</v>
      </c>
      <c r="W44" s="11">
        <f t="shared" si="1"/>
        <v>20700</v>
      </c>
      <c r="AE44" s="4" t="s">
        <v>114</v>
      </c>
      <c r="AF44" s="11">
        <v>19519.61</v>
      </c>
      <c r="AG44" s="4">
        <v>2</v>
      </c>
    </row>
    <row r="45" spans="3:33" ht="12.75">
      <c r="C45" s="138">
        <f t="shared" si="5"/>
        <v>44</v>
      </c>
      <c r="D45" s="27" t="s">
        <v>407</v>
      </c>
      <c r="E45" s="4" t="s">
        <v>273</v>
      </c>
      <c r="F45" s="4" t="s">
        <v>74</v>
      </c>
      <c r="G45" s="4">
        <v>4800</v>
      </c>
      <c r="I45" s="19">
        <f>AVERAGE(G45,H45)</f>
        <v>4800</v>
      </c>
      <c r="J45" s="11">
        <f>I45*4.2</f>
        <v>20160</v>
      </c>
      <c r="K45" s="11"/>
      <c r="L45" s="4">
        <v>1</v>
      </c>
      <c r="N45" s="4" t="s">
        <v>207</v>
      </c>
      <c r="O45" s="17" t="s">
        <v>139</v>
      </c>
      <c r="P45" s="4" t="s">
        <v>139</v>
      </c>
      <c r="Q45" s="4" t="s">
        <v>134</v>
      </c>
      <c r="R45" s="4" t="s">
        <v>157</v>
      </c>
      <c r="S45" s="4" t="s">
        <v>136</v>
      </c>
      <c r="T45" s="4">
        <v>770</v>
      </c>
      <c r="U45" s="4">
        <v>20.1</v>
      </c>
      <c r="V45" s="4">
        <v>20.5</v>
      </c>
      <c r="W45" s="11">
        <f t="shared" si="1"/>
        <v>20300</v>
      </c>
      <c r="AE45" s="4" t="s">
        <v>122</v>
      </c>
      <c r="AF45" s="11">
        <v>19519.61</v>
      </c>
      <c r="AG45" s="4">
        <v>2</v>
      </c>
    </row>
    <row r="46" spans="3:33" ht="12.75">
      <c r="C46" s="138">
        <f t="shared" si="5"/>
        <v>45</v>
      </c>
      <c r="D46" s="27" t="s">
        <v>408</v>
      </c>
      <c r="E46" s="4" t="s">
        <v>317</v>
      </c>
      <c r="F46" s="4" t="s">
        <v>348</v>
      </c>
      <c r="J46" s="11">
        <v>19750</v>
      </c>
      <c r="L46" s="4">
        <v>4</v>
      </c>
      <c r="N46" s="4" t="s">
        <v>208</v>
      </c>
      <c r="O46" s="17" t="s">
        <v>139</v>
      </c>
      <c r="P46" s="4" t="s">
        <v>139</v>
      </c>
      <c r="Q46" s="4" t="s">
        <v>156</v>
      </c>
      <c r="R46" s="4" t="s">
        <v>157</v>
      </c>
      <c r="T46" s="4">
        <v>560</v>
      </c>
      <c r="U46" s="4">
        <v>16.3</v>
      </c>
      <c r="W46" s="11">
        <f t="shared" si="1"/>
        <v>16300</v>
      </c>
      <c r="AE46" s="4" t="s">
        <v>115</v>
      </c>
      <c r="AF46" s="11">
        <v>18962.57</v>
      </c>
      <c r="AG46" s="4">
        <v>2</v>
      </c>
    </row>
    <row r="47" spans="3:33" ht="12.75">
      <c r="C47" s="138">
        <f t="shared" si="5"/>
        <v>46</v>
      </c>
      <c r="D47" s="27" t="s">
        <v>409</v>
      </c>
      <c r="E47" s="4" t="s">
        <v>274</v>
      </c>
      <c r="F47" s="4" t="s">
        <v>96</v>
      </c>
      <c r="J47" s="11">
        <f>VLOOKUP(F47,'Calorific values'!Y$3:AC$19,5)</f>
        <v>18916.15</v>
      </c>
      <c r="K47" s="11"/>
      <c r="L47" s="4">
        <v>2</v>
      </c>
      <c r="N47" s="4" t="s">
        <v>209</v>
      </c>
      <c r="Q47" s="4" t="s">
        <v>156</v>
      </c>
      <c r="R47" s="4" t="s">
        <v>157</v>
      </c>
      <c r="T47" s="4">
        <v>580</v>
      </c>
      <c r="U47" s="4">
        <v>15.4</v>
      </c>
      <c r="W47" s="11">
        <f t="shared" si="1"/>
        <v>15400</v>
      </c>
      <c r="AE47" s="12" t="s">
        <v>133</v>
      </c>
      <c r="AF47" s="13">
        <v>19000</v>
      </c>
      <c r="AG47" s="12">
        <v>4</v>
      </c>
    </row>
    <row r="48" spans="3:33" ht="12.75">
      <c r="C48" s="138">
        <f t="shared" si="5"/>
        <v>47</v>
      </c>
      <c r="D48" s="27" t="s">
        <v>410</v>
      </c>
      <c r="E48" s="4" t="s">
        <v>318</v>
      </c>
      <c r="F48" s="4" t="s">
        <v>350</v>
      </c>
      <c r="J48" s="11">
        <v>18400</v>
      </c>
      <c r="L48" s="4">
        <v>4</v>
      </c>
      <c r="N48" s="4" t="s">
        <v>210</v>
      </c>
      <c r="P48" s="4" t="s">
        <v>139</v>
      </c>
      <c r="Q48" s="4" t="s">
        <v>156</v>
      </c>
      <c r="R48" s="4" t="s">
        <v>157</v>
      </c>
      <c r="T48" s="4">
        <v>690</v>
      </c>
      <c r="U48" s="4">
        <v>18.3</v>
      </c>
      <c r="W48" s="11">
        <f t="shared" si="1"/>
        <v>18300</v>
      </c>
      <c r="AE48" s="12" t="s">
        <v>138</v>
      </c>
      <c r="AF48" s="13">
        <v>18700</v>
      </c>
      <c r="AG48" s="12">
        <v>4</v>
      </c>
    </row>
    <row r="49" spans="3:33" ht="12.75">
      <c r="C49" s="138">
        <f t="shared" si="5"/>
        <v>48</v>
      </c>
      <c r="D49" s="27" t="s">
        <v>275</v>
      </c>
      <c r="E49" s="4" t="s">
        <v>275</v>
      </c>
      <c r="F49" s="4" t="s">
        <v>349</v>
      </c>
      <c r="G49" s="4">
        <v>4900</v>
      </c>
      <c r="I49" s="19">
        <f>AVERAGE(G49,H49)</f>
        <v>4900</v>
      </c>
      <c r="J49" s="11">
        <f>I49*4.2</f>
        <v>20580</v>
      </c>
      <c r="K49" s="11"/>
      <c r="L49" s="4">
        <v>1</v>
      </c>
      <c r="O49" s="15"/>
      <c r="P49" s="16"/>
      <c r="AE49" s="4" t="s">
        <v>140</v>
      </c>
      <c r="AF49" s="11">
        <v>19200</v>
      </c>
      <c r="AG49" s="4">
        <v>4</v>
      </c>
    </row>
    <row r="50" spans="3:33" s="131" customFormat="1" ht="12.75">
      <c r="C50" s="139">
        <f t="shared" si="5"/>
        <v>49</v>
      </c>
      <c r="D50" s="141" t="s">
        <v>411</v>
      </c>
      <c r="E50" s="131" t="s">
        <v>276</v>
      </c>
      <c r="F50" s="131" t="s">
        <v>69</v>
      </c>
      <c r="G50" s="131">
        <v>4800</v>
      </c>
      <c r="I50" s="133">
        <f>AVERAGE(G50,H50)</f>
        <v>4800</v>
      </c>
      <c r="J50" s="134">
        <f>I50*4.2</f>
        <v>20160</v>
      </c>
      <c r="K50" s="134"/>
      <c r="L50" s="131">
        <v>1</v>
      </c>
      <c r="N50" s="131" t="s">
        <v>211</v>
      </c>
      <c r="O50" s="135"/>
      <c r="AE50" s="131" t="s">
        <v>141</v>
      </c>
      <c r="AF50" s="134">
        <v>21800</v>
      </c>
      <c r="AG50" s="131">
        <v>4</v>
      </c>
    </row>
    <row r="51" spans="3:33" ht="12.75">
      <c r="C51" s="138">
        <f t="shared" si="5"/>
        <v>50</v>
      </c>
      <c r="D51" s="27" t="s">
        <v>412</v>
      </c>
      <c r="E51" s="4" t="s">
        <v>319</v>
      </c>
      <c r="F51" s="4" t="s">
        <v>351</v>
      </c>
      <c r="J51" s="11">
        <v>19300</v>
      </c>
      <c r="L51" s="4">
        <v>4</v>
      </c>
      <c r="N51" s="4" t="s">
        <v>212</v>
      </c>
      <c r="AE51" s="12" t="s">
        <v>142</v>
      </c>
      <c r="AF51" s="13">
        <v>18000</v>
      </c>
      <c r="AG51" s="12">
        <v>4</v>
      </c>
    </row>
    <row r="52" spans="3:33" ht="25.5">
      <c r="C52" s="138">
        <f t="shared" si="5"/>
        <v>51</v>
      </c>
      <c r="D52" s="27" t="s">
        <v>413</v>
      </c>
      <c r="E52" s="4" t="s">
        <v>277</v>
      </c>
      <c r="F52" s="4" t="s">
        <v>70</v>
      </c>
      <c r="G52" s="4">
        <v>4200</v>
      </c>
      <c r="H52" s="4">
        <v>4600</v>
      </c>
      <c r="I52" s="19">
        <f>AVERAGE(G52,H52)</f>
        <v>4400</v>
      </c>
      <c r="J52" s="11">
        <f>I52*4.2</f>
        <v>18480</v>
      </c>
      <c r="L52" s="4">
        <v>1</v>
      </c>
      <c r="N52" s="4" t="s">
        <v>213</v>
      </c>
      <c r="AE52" s="12" t="s">
        <v>144</v>
      </c>
      <c r="AF52" s="13">
        <v>18100</v>
      </c>
      <c r="AG52" s="12">
        <v>4</v>
      </c>
    </row>
    <row r="53" spans="3:33" ht="12.75">
      <c r="C53" s="138">
        <f t="shared" si="5"/>
        <v>52</v>
      </c>
      <c r="D53" s="27" t="s">
        <v>414</v>
      </c>
      <c r="E53" s="4" t="s">
        <v>278</v>
      </c>
      <c r="F53" s="4" t="s">
        <v>88</v>
      </c>
      <c r="G53" s="4">
        <v>5043</v>
      </c>
      <c r="H53" s="4">
        <v>5176</v>
      </c>
      <c r="I53" s="19">
        <f>AVERAGE(G53,H53)</f>
        <v>5109.5</v>
      </c>
      <c r="J53" s="11">
        <f>I53*4.2</f>
        <v>21459.9</v>
      </c>
      <c r="L53" s="4">
        <v>1</v>
      </c>
      <c r="N53" s="4" t="s">
        <v>214</v>
      </c>
      <c r="AE53" s="4" t="s">
        <v>147</v>
      </c>
      <c r="AF53" s="11">
        <v>21800</v>
      </c>
      <c r="AG53" s="4">
        <v>4</v>
      </c>
    </row>
    <row r="54" spans="3:33" ht="12.75">
      <c r="C54" s="138">
        <f t="shared" si="5"/>
        <v>53</v>
      </c>
      <c r="D54" s="27" t="s">
        <v>415</v>
      </c>
      <c r="E54" s="4" t="s">
        <v>279</v>
      </c>
      <c r="F54" s="4" t="s">
        <v>105</v>
      </c>
      <c r="J54" s="11">
        <f>VLOOKUP(F54,'Calorific values'!Y$3:AC$19,5)</f>
        <v>19960.600000000002</v>
      </c>
      <c r="K54" s="11"/>
      <c r="L54" s="4">
        <v>2</v>
      </c>
      <c r="N54" s="4" t="s">
        <v>215</v>
      </c>
      <c r="AE54" s="4" t="s">
        <v>150</v>
      </c>
      <c r="AF54" s="11">
        <v>19700</v>
      </c>
      <c r="AG54" s="4">
        <v>4</v>
      </c>
    </row>
    <row r="55" spans="3:33" ht="12.75">
      <c r="C55" s="138">
        <f t="shared" si="5"/>
        <v>54</v>
      </c>
      <c r="D55" s="27" t="s">
        <v>416</v>
      </c>
      <c r="E55" s="4" t="s">
        <v>280</v>
      </c>
      <c r="F55" s="4" t="s">
        <v>102</v>
      </c>
      <c r="J55" s="11">
        <f>VLOOKUP(F55,'Calorific values'!Y$3:AC$19,5)</f>
        <v>18684.050000000003</v>
      </c>
      <c r="L55" s="4">
        <v>2</v>
      </c>
      <c r="N55" s="4" t="s">
        <v>216</v>
      </c>
      <c r="AE55" s="4" t="s">
        <v>151</v>
      </c>
      <c r="AF55" s="11">
        <v>17150</v>
      </c>
      <c r="AG55" s="4">
        <v>4</v>
      </c>
    </row>
    <row r="56" spans="3:33" ht="12.75">
      <c r="C56" s="138">
        <f t="shared" si="5"/>
        <v>55</v>
      </c>
      <c r="D56" s="27" t="s">
        <v>417</v>
      </c>
      <c r="E56" s="4" t="s">
        <v>281</v>
      </c>
      <c r="F56" s="4" t="s">
        <v>82</v>
      </c>
      <c r="G56" s="4">
        <v>5200</v>
      </c>
      <c r="H56" s="4">
        <v>5600</v>
      </c>
      <c r="I56" s="19">
        <f>AVERAGE(G56,H56)</f>
        <v>5400</v>
      </c>
      <c r="J56" s="11">
        <f>I56*4.2</f>
        <v>22680</v>
      </c>
      <c r="K56" s="11"/>
      <c r="L56" s="4">
        <v>1</v>
      </c>
      <c r="N56" s="4" t="s">
        <v>217</v>
      </c>
      <c r="AE56" s="4" t="s">
        <v>155</v>
      </c>
      <c r="AF56" s="11">
        <v>19200</v>
      </c>
      <c r="AG56" s="4">
        <v>4</v>
      </c>
    </row>
    <row r="57" spans="3:33" ht="12.75">
      <c r="C57" s="138">
        <f t="shared" si="5"/>
        <v>56</v>
      </c>
      <c r="D57" s="27" t="s">
        <v>418</v>
      </c>
      <c r="E57" s="4" t="s">
        <v>282</v>
      </c>
      <c r="F57" s="4" t="s">
        <v>106</v>
      </c>
      <c r="J57" s="11">
        <f>VLOOKUP(F57,'Calorific values'!Y$3:AC$19,5)</f>
        <v>18544.79</v>
      </c>
      <c r="L57" s="4">
        <v>2</v>
      </c>
      <c r="N57" s="4" t="s">
        <v>218</v>
      </c>
      <c r="AE57" s="4" t="s">
        <v>159</v>
      </c>
      <c r="AF57" s="11">
        <v>19350</v>
      </c>
      <c r="AG57" s="4">
        <v>4</v>
      </c>
    </row>
    <row r="58" spans="3:33" ht="12.75">
      <c r="C58" s="138">
        <f t="shared" si="5"/>
        <v>57</v>
      </c>
      <c r="D58" s="27" t="s">
        <v>419</v>
      </c>
      <c r="E58" s="4" t="s">
        <v>283</v>
      </c>
      <c r="F58" s="4" t="s">
        <v>92</v>
      </c>
      <c r="G58" s="4">
        <v>5008</v>
      </c>
      <c r="H58" s="4">
        <v>5019</v>
      </c>
      <c r="I58" s="19">
        <f>AVERAGE(G58,H58)</f>
        <v>5013.5</v>
      </c>
      <c r="J58" s="11">
        <f>I58*4.2</f>
        <v>21056.7</v>
      </c>
      <c r="K58" s="11"/>
      <c r="L58" s="4">
        <v>1</v>
      </c>
      <c r="N58" s="4" t="s">
        <v>219</v>
      </c>
      <c r="AE58" s="4" t="s">
        <v>160</v>
      </c>
      <c r="AF58" s="11">
        <v>19100</v>
      </c>
      <c r="AG58" s="4">
        <v>4</v>
      </c>
    </row>
    <row r="59" spans="3:33" ht="12.75">
      <c r="C59" s="138">
        <f t="shared" si="5"/>
        <v>58</v>
      </c>
      <c r="D59" s="27" t="s">
        <v>420</v>
      </c>
      <c r="E59" s="4" t="s">
        <v>284</v>
      </c>
      <c r="F59" s="4" t="s">
        <v>97</v>
      </c>
      <c r="J59" s="11">
        <f>VLOOKUP(F59,'Calorific values'!Y$3:AC$19,5)</f>
        <v>20424.800000000003</v>
      </c>
      <c r="L59" s="4">
        <v>2</v>
      </c>
      <c r="N59" s="4" t="s">
        <v>220</v>
      </c>
      <c r="AE59" s="4" t="s">
        <v>161</v>
      </c>
      <c r="AF59" s="11">
        <v>18500</v>
      </c>
      <c r="AG59" s="4">
        <v>4</v>
      </c>
    </row>
    <row r="60" spans="3:33" ht="12.75">
      <c r="C60" s="138">
        <f t="shared" si="5"/>
        <v>59</v>
      </c>
      <c r="D60" s="27" t="s">
        <v>421</v>
      </c>
      <c r="E60" s="4" t="s">
        <v>285</v>
      </c>
      <c r="F60" s="4" t="s">
        <v>83</v>
      </c>
      <c r="G60" s="4">
        <v>5000</v>
      </c>
      <c r="I60" s="19">
        <f>AVERAGE(G60,H60)</f>
        <v>5000</v>
      </c>
      <c r="J60" s="11">
        <f>I60*4.2</f>
        <v>21000</v>
      </c>
      <c r="K60" s="11" t="s">
        <v>79</v>
      </c>
      <c r="L60" s="4">
        <v>1</v>
      </c>
      <c r="N60" s="4" t="s">
        <v>221</v>
      </c>
      <c r="AE60" s="4" t="s">
        <v>163</v>
      </c>
      <c r="AF60" s="11">
        <v>20400</v>
      </c>
      <c r="AG60" s="4">
        <v>4</v>
      </c>
    </row>
    <row r="61" spans="3:33" ht="12.75">
      <c r="C61" s="138">
        <f t="shared" si="5"/>
        <v>60</v>
      </c>
      <c r="D61" s="27" t="s">
        <v>422</v>
      </c>
      <c r="E61" s="4" t="s">
        <v>320</v>
      </c>
      <c r="F61" s="4" t="s">
        <v>352</v>
      </c>
      <c r="J61" s="11">
        <v>19750</v>
      </c>
      <c r="L61" s="4">
        <v>4</v>
      </c>
      <c r="N61" s="4" t="s">
        <v>222</v>
      </c>
      <c r="AE61" s="4" t="s">
        <v>165</v>
      </c>
      <c r="AF61" s="11">
        <v>18700</v>
      </c>
      <c r="AG61" s="4">
        <v>4</v>
      </c>
    </row>
    <row r="62" spans="3:33" ht="12.75">
      <c r="C62" s="138">
        <f t="shared" si="5"/>
        <v>61</v>
      </c>
      <c r="D62" s="27" t="s">
        <v>423</v>
      </c>
      <c r="E62" s="4" t="s">
        <v>286</v>
      </c>
      <c r="F62" s="4" t="s">
        <v>29</v>
      </c>
      <c r="J62" s="11">
        <f>VLOOKUP(F62,'Calorific values'!Y$3:AC$19,5)</f>
        <v>20633.69</v>
      </c>
      <c r="L62" s="4">
        <v>2</v>
      </c>
      <c r="N62" s="4" t="s">
        <v>223</v>
      </c>
      <c r="AE62" s="4" t="s">
        <v>166</v>
      </c>
      <c r="AF62" s="11">
        <v>19400</v>
      </c>
      <c r="AG62" s="4">
        <v>4</v>
      </c>
    </row>
    <row r="63" spans="3:33" ht="12.75">
      <c r="C63" s="138">
        <f t="shared" si="5"/>
        <v>62</v>
      </c>
      <c r="D63" s="27" t="s">
        <v>424</v>
      </c>
      <c r="E63" s="4" t="s">
        <v>287</v>
      </c>
      <c r="F63" s="4" t="s">
        <v>86</v>
      </c>
      <c r="G63" s="4">
        <v>4792</v>
      </c>
      <c r="I63" s="19">
        <f>AVERAGE(G63,H63)</f>
        <v>4792</v>
      </c>
      <c r="J63" s="11">
        <f>I63*4.2</f>
        <v>20126.4</v>
      </c>
      <c r="L63" s="4">
        <v>1</v>
      </c>
      <c r="N63" s="4" t="s">
        <v>224</v>
      </c>
      <c r="AE63" s="12" t="s">
        <v>167</v>
      </c>
      <c r="AF63" s="13">
        <v>19400</v>
      </c>
      <c r="AG63" s="12">
        <v>4</v>
      </c>
    </row>
    <row r="64" spans="3:33" ht="12.75">
      <c r="C64" s="138">
        <f t="shared" si="5"/>
        <v>63</v>
      </c>
      <c r="D64" s="27" t="s">
        <v>425</v>
      </c>
      <c r="E64" s="4" t="s">
        <v>288</v>
      </c>
      <c r="F64" s="4" t="s">
        <v>109</v>
      </c>
      <c r="J64" s="11">
        <f>VLOOKUP(F64,'Calorific values'!Y$3:AC$19,5)</f>
        <v>18916.15</v>
      </c>
      <c r="K64" s="11"/>
      <c r="L64" s="4">
        <v>2</v>
      </c>
      <c r="N64" s="4" t="s">
        <v>225</v>
      </c>
      <c r="AE64" s="4" t="s">
        <v>170</v>
      </c>
      <c r="AF64" s="11">
        <v>18400</v>
      </c>
      <c r="AG64" s="4">
        <v>4</v>
      </c>
    </row>
    <row r="65" spans="3:33" ht="12.75">
      <c r="C65" s="138">
        <f t="shared" si="5"/>
        <v>64</v>
      </c>
      <c r="D65" s="27" t="s">
        <v>426</v>
      </c>
      <c r="E65" s="4" t="s">
        <v>289</v>
      </c>
      <c r="F65" s="4" t="s">
        <v>104</v>
      </c>
      <c r="J65" s="11">
        <f>VLOOKUP(F65,'Calorific values'!Y$3:AC$19,5)</f>
        <v>18684.050000000003</v>
      </c>
      <c r="K65" s="11"/>
      <c r="L65" s="4">
        <v>2</v>
      </c>
      <c r="N65" s="4" t="s">
        <v>226</v>
      </c>
      <c r="AE65" s="4" t="s">
        <v>171</v>
      </c>
      <c r="AF65" s="11">
        <v>18800</v>
      </c>
      <c r="AG65" s="4">
        <v>4</v>
      </c>
    </row>
    <row r="66" spans="3:33" ht="12.75">
      <c r="C66" s="138">
        <f aca="true" t="shared" si="6" ref="C66:C81">C65+1</f>
        <v>65</v>
      </c>
      <c r="D66" s="27" t="s">
        <v>427</v>
      </c>
      <c r="E66" s="4" t="s">
        <v>290</v>
      </c>
      <c r="F66" s="4" t="s">
        <v>71</v>
      </c>
      <c r="G66" s="4">
        <v>4000</v>
      </c>
      <c r="H66" s="4">
        <v>4300</v>
      </c>
      <c r="I66" s="19">
        <f>AVERAGE(G66,H66)</f>
        <v>4150</v>
      </c>
      <c r="J66" s="11">
        <f>I66*4.2</f>
        <v>17430</v>
      </c>
      <c r="K66" s="11"/>
      <c r="L66" s="4">
        <v>1</v>
      </c>
      <c r="N66" s="4" t="s">
        <v>227</v>
      </c>
      <c r="AE66" s="12" t="s">
        <v>172</v>
      </c>
      <c r="AF66" s="13">
        <v>20050</v>
      </c>
      <c r="AG66" s="12">
        <v>4</v>
      </c>
    </row>
    <row r="67" spans="3:33" ht="25.5">
      <c r="C67" s="138">
        <f t="shared" si="6"/>
        <v>66</v>
      </c>
      <c r="D67" s="27" t="s">
        <v>428</v>
      </c>
      <c r="E67" s="4" t="s">
        <v>291</v>
      </c>
      <c r="F67" s="4" t="s">
        <v>89</v>
      </c>
      <c r="G67" s="4">
        <v>4134</v>
      </c>
      <c r="H67" s="4">
        <v>4277</v>
      </c>
      <c r="I67" s="19">
        <f>AVERAGE(G67,H67)</f>
        <v>4205.5</v>
      </c>
      <c r="J67" s="11">
        <f>I67*4.2</f>
        <v>17663.100000000002</v>
      </c>
      <c r="L67" s="4">
        <v>1</v>
      </c>
      <c r="N67" s="4" t="s">
        <v>228</v>
      </c>
      <c r="AE67" s="4" t="s">
        <v>174</v>
      </c>
      <c r="AF67" s="11">
        <v>19600</v>
      </c>
      <c r="AG67" s="4">
        <v>4</v>
      </c>
    </row>
    <row r="68" spans="3:33" ht="12.75">
      <c r="C68" s="138">
        <f t="shared" si="6"/>
        <v>67</v>
      </c>
      <c r="D68" s="27" t="s">
        <v>321</v>
      </c>
      <c r="E68" s="4" t="s">
        <v>321</v>
      </c>
      <c r="J68" s="11">
        <v>20000</v>
      </c>
      <c r="L68" s="4">
        <v>4</v>
      </c>
      <c r="N68" s="4" t="s">
        <v>229</v>
      </c>
      <c r="AE68" s="4" t="s">
        <v>175</v>
      </c>
      <c r="AF68" s="11">
        <v>19000</v>
      </c>
      <c r="AG68" s="4">
        <v>4</v>
      </c>
    </row>
    <row r="69" spans="3:33" ht="12.75">
      <c r="C69" s="138">
        <f t="shared" si="6"/>
        <v>68</v>
      </c>
      <c r="D69" s="27" t="s">
        <v>429</v>
      </c>
      <c r="E69" s="4" t="s">
        <v>322</v>
      </c>
      <c r="F69" s="4" t="s">
        <v>353</v>
      </c>
      <c r="J69" s="11">
        <v>18700</v>
      </c>
      <c r="L69" s="4">
        <v>4</v>
      </c>
      <c r="N69" s="4" t="s">
        <v>230</v>
      </c>
      <c r="AE69" s="4" t="s">
        <v>176</v>
      </c>
      <c r="AF69" s="11">
        <v>18400</v>
      </c>
      <c r="AG69" s="4">
        <v>4</v>
      </c>
    </row>
    <row r="70" spans="3:33" ht="25.5">
      <c r="C70" s="138">
        <f t="shared" si="6"/>
        <v>69</v>
      </c>
      <c r="D70" s="27" t="s">
        <v>430</v>
      </c>
      <c r="E70" s="4" t="s">
        <v>323</v>
      </c>
      <c r="F70" s="4" t="s">
        <v>354</v>
      </c>
      <c r="J70" s="11">
        <v>19300</v>
      </c>
      <c r="L70" s="4">
        <v>4</v>
      </c>
      <c r="N70" s="4" t="s">
        <v>231</v>
      </c>
      <c r="AE70" s="4" t="s">
        <v>178</v>
      </c>
      <c r="AF70" s="11">
        <v>19800</v>
      </c>
      <c r="AG70" s="4">
        <v>4</v>
      </c>
    </row>
    <row r="71" spans="3:33" ht="25.5">
      <c r="C71" s="138">
        <f t="shared" si="6"/>
        <v>70</v>
      </c>
      <c r="D71" s="27" t="s">
        <v>431</v>
      </c>
      <c r="E71" s="4" t="s">
        <v>206</v>
      </c>
      <c r="F71" s="4" t="s">
        <v>355</v>
      </c>
      <c r="J71" s="11">
        <v>20700</v>
      </c>
      <c r="L71" s="4">
        <v>4</v>
      </c>
      <c r="N71" s="4" t="s">
        <v>232</v>
      </c>
      <c r="AE71" s="12" t="s">
        <v>179</v>
      </c>
      <c r="AF71" s="13">
        <v>20000</v>
      </c>
      <c r="AG71" s="12">
        <v>4</v>
      </c>
    </row>
    <row r="72" spans="3:33" ht="12.75">
      <c r="C72" s="138">
        <f t="shared" si="6"/>
        <v>71</v>
      </c>
      <c r="D72" s="27" t="s">
        <v>432</v>
      </c>
      <c r="E72" s="4" t="s">
        <v>292</v>
      </c>
      <c r="F72" s="4" t="s">
        <v>72</v>
      </c>
      <c r="G72" s="4">
        <v>4800</v>
      </c>
      <c r="I72" s="19">
        <f>AVERAGE(G72,H72)</f>
        <v>4800</v>
      </c>
      <c r="J72" s="11">
        <f>I72*4.2</f>
        <v>20160</v>
      </c>
      <c r="K72" s="11"/>
      <c r="L72" s="4">
        <v>1</v>
      </c>
      <c r="N72" s="4" t="s">
        <v>233</v>
      </c>
      <c r="AE72" s="12" t="s">
        <v>180</v>
      </c>
      <c r="AF72" s="13">
        <v>19300</v>
      </c>
      <c r="AG72" s="12">
        <v>4</v>
      </c>
    </row>
    <row r="73" spans="3:33" ht="12.75">
      <c r="C73" s="138">
        <f t="shared" si="6"/>
        <v>72</v>
      </c>
      <c r="D73" s="27" t="s">
        <v>433</v>
      </c>
      <c r="E73" s="4" t="s">
        <v>293</v>
      </c>
      <c r="F73" s="4" t="s">
        <v>108</v>
      </c>
      <c r="J73" s="11">
        <f>VLOOKUP(F73,'Calorific values'!Y$3:AC$19,5)</f>
        <v>22513.7</v>
      </c>
      <c r="L73" s="4">
        <v>2</v>
      </c>
      <c r="N73" s="4" t="s">
        <v>234</v>
      </c>
      <c r="AE73" s="20" t="s">
        <v>181</v>
      </c>
      <c r="AF73" s="11">
        <v>18600</v>
      </c>
      <c r="AG73" s="4">
        <v>4</v>
      </c>
    </row>
    <row r="74" spans="3:33" ht="12.75">
      <c r="C74" s="138">
        <f t="shared" si="6"/>
        <v>73</v>
      </c>
      <c r="D74" s="27" t="s">
        <v>294</v>
      </c>
      <c r="E74" s="4" t="s">
        <v>294</v>
      </c>
      <c r="G74" s="4">
        <v>4500</v>
      </c>
      <c r="I74" s="19">
        <f>AVERAGE(G74,H74)</f>
        <v>4500</v>
      </c>
      <c r="J74" s="11">
        <f>I74*4.2</f>
        <v>18900</v>
      </c>
      <c r="L74" s="4">
        <v>1</v>
      </c>
      <c r="N74" s="4" t="s">
        <v>235</v>
      </c>
      <c r="AE74" s="4" t="s">
        <v>182</v>
      </c>
      <c r="AF74" s="11">
        <v>18100</v>
      </c>
      <c r="AG74" s="4">
        <v>4</v>
      </c>
    </row>
    <row r="75" spans="3:33" ht="12.75">
      <c r="C75" s="138">
        <f t="shared" si="6"/>
        <v>74</v>
      </c>
      <c r="D75" s="27" t="s">
        <v>434</v>
      </c>
      <c r="E75" s="4" t="s">
        <v>295</v>
      </c>
      <c r="F75" s="4" t="s">
        <v>99</v>
      </c>
      <c r="J75" s="11">
        <f>VLOOKUP(F75,'Calorific values'!Y$3:AC$19,5)</f>
        <v>19519.61</v>
      </c>
      <c r="L75" s="4">
        <v>2</v>
      </c>
      <c r="N75" s="4" t="s">
        <v>236</v>
      </c>
      <c r="AE75" s="12" t="s">
        <v>183</v>
      </c>
      <c r="AF75" s="13">
        <v>20000</v>
      </c>
      <c r="AG75" s="12">
        <v>4</v>
      </c>
    </row>
    <row r="76" spans="3:33" ht="12.75">
      <c r="C76" s="138">
        <f t="shared" si="6"/>
        <v>75</v>
      </c>
      <c r="D76" s="27" t="s">
        <v>435</v>
      </c>
      <c r="E76" s="4" t="s">
        <v>296</v>
      </c>
      <c r="F76" s="4" t="s">
        <v>107</v>
      </c>
      <c r="J76" s="11">
        <f>VLOOKUP(F76,'Calorific values'!Y$3:AC$19,5)</f>
        <v>19519.61</v>
      </c>
      <c r="K76" s="11"/>
      <c r="L76" s="4">
        <v>2</v>
      </c>
      <c r="AE76" s="4" t="s">
        <v>186</v>
      </c>
      <c r="AF76" s="11">
        <v>18700</v>
      </c>
      <c r="AG76" s="4">
        <v>4</v>
      </c>
    </row>
    <row r="77" spans="3:33" ht="12.75">
      <c r="C77" s="138">
        <f t="shared" si="6"/>
        <v>76</v>
      </c>
      <c r="D77" s="27" t="s">
        <v>436</v>
      </c>
      <c r="E77" s="4" t="s">
        <v>297</v>
      </c>
      <c r="F77" s="4" t="s">
        <v>100</v>
      </c>
      <c r="J77" s="11">
        <f>VLOOKUP(F77,'Calorific values'!Y$3:AC$19,5)</f>
        <v>18962.570000000003</v>
      </c>
      <c r="L77" s="4">
        <v>2</v>
      </c>
      <c r="AE77" s="12" t="s">
        <v>187</v>
      </c>
      <c r="AF77" s="13">
        <v>20550</v>
      </c>
      <c r="AG77" s="12">
        <v>4</v>
      </c>
    </row>
    <row r="78" spans="3:33" ht="12.75">
      <c r="C78" s="138">
        <f t="shared" si="6"/>
        <v>77</v>
      </c>
      <c r="D78" s="27" t="s">
        <v>437</v>
      </c>
      <c r="E78" s="4" t="s">
        <v>324</v>
      </c>
      <c r="F78" s="4" t="s">
        <v>356</v>
      </c>
      <c r="J78" s="11">
        <v>16300</v>
      </c>
      <c r="L78" s="4">
        <v>4</v>
      </c>
      <c r="AE78" s="4" t="s">
        <v>189</v>
      </c>
      <c r="AF78" s="11">
        <v>19750</v>
      </c>
      <c r="AG78" s="4">
        <v>4</v>
      </c>
    </row>
    <row r="79" spans="3:33" ht="12.75">
      <c r="C79" s="138">
        <f t="shared" si="6"/>
        <v>78</v>
      </c>
      <c r="D79" s="27" t="s">
        <v>438</v>
      </c>
      <c r="E79" s="4" t="s">
        <v>325</v>
      </c>
      <c r="F79" s="4" t="s">
        <v>357</v>
      </c>
      <c r="J79" s="11">
        <v>15400</v>
      </c>
      <c r="L79" s="4">
        <v>4</v>
      </c>
      <c r="AE79" s="4" t="s">
        <v>193</v>
      </c>
      <c r="AF79" s="11">
        <v>19800</v>
      </c>
      <c r="AG79" s="4">
        <v>4</v>
      </c>
    </row>
    <row r="80" spans="3:33" ht="12.75">
      <c r="C80" s="138">
        <f t="shared" si="6"/>
        <v>79</v>
      </c>
      <c r="D80" s="27" t="s">
        <v>439</v>
      </c>
      <c r="E80" s="4" t="s">
        <v>298</v>
      </c>
      <c r="F80" s="4" t="s">
        <v>84</v>
      </c>
      <c r="G80" s="4">
        <v>4900</v>
      </c>
      <c r="I80" s="19">
        <f>AVERAGE(G80,H80)</f>
        <v>4900</v>
      </c>
      <c r="J80" s="11">
        <f>I80*4.2</f>
        <v>20580</v>
      </c>
      <c r="L80" s="4">
        <v>1</v>
      </c>
      <c r="AE80" s="4" t="s">
        <v>192</v>
      </c>
      <c r="AF80" s="11">
        <v>18400</v>
      </c>
      <c r="AG80" s="4">
        <v>4</v>
      </c>
    </row>
    <row r="81" spans="3:33" ht="12.75">
      <c r="C81" s="138">
        <f t="shared" si="6"/>
        <v>80</v>
      </c>
      <c r="D81" s="27" t="s">
        <v>326</v>
      </c>
      <c r="E81" s="4" t="s">
        <v>326</v>
      </c>
      <c r="J81" s="11">
        <v>18300</v>
      </c>
      <c r="L81" s="4">
        <v>4</v>
      </c>
      <c r="AE81" s="4" t="s">
        <v>195</v>
      </c>
      <c r="AF81" s="11">
        <v>19300</v>
      </c>
      <c r="AG81" s="4">
        <v>4</v>
      </c>
    </row>
    <row r="82" spans="31:33" ht="12.75">
      <c r="AE82" s="12" t="s">
        <v>196</v>
      </c>
      <c r="AF82" s="13">
        <v>18500</v>
      </c>
      <c r="AG82" s="12">
        <v>4</v>
      </c>
    </row>
    <row r="83" spans="4:33" ht="12.75">
      <c r="D83" s="237" t="s">
        <v>512</v>
      </c>
      <c r="E83" s="237"/>
      <c r="F83" s="237"/>
      <c r="G83" s="237"/>
      <c r="H83" s="237"/>
      <c r="I83" s="237"/>
      <c r="J83" s="237"/>
      <c r="AE83" s="4" t="s">
        <v>199</v>
      </c>
      <c r="AF83" s="11">
        <v>19750</v>
      </c>
      <c r="AG83" s="4">
        <v>4</v>
      </c>
    </row>
    <row r="84" spans="4:33" ht="12.75">
      <c r="D84" s="142" t="s">
        <v>506</v>
      </c>
      <c r="E84" s="4" t="s">
        <v>33</v>
      </c>
      <c r="J84" s="18">
        <f>MIN($J$5:$J$81)</f>
        <v>15400</v>
      </c>
      <c r="AE84" s="12" t="s">
        <v>200</v>
      </c>
      <c r="AF84" s="13">
        <v>20100</v>
      </c>
      <c r="AG84" s="12">
        <v>4</v>
      </c>
    </row>
    <row r="85" spans="4:33" ht="12.75">
      <c r="D85" s="142" t="s">
        <v>507</v>
      </c>
      <c r="J85" s="18">
        <f>MAX($J$5:$J$81)</f>
        <v>22680</v>
      </c>
      <c r="AE85" s="12" t="s">
        <v>201</v>
      </c>
      <c r="AF85" s="13">
        <v>21300</v>
      </c>
      <c r="AG85" s="12">
        <v>4</v>
      </c>
    </row>
    <row r="86" spans="4:33" ht="12.75">
      <c r="D86" s="142" t="s">
        <v>508</v>
      </c>
      <c r="J86" s="18">
        <f>STDEV($J$5:$J$81)</f>
        <v>1278.2718886083765</v>
      </c>
      <c r="AE86" s="4" t="s">
        <v>202</v>
      </c>
      <c r="AF86" s="11">
        <v>20000</v>
      </c>
      <c r="AG86" s="4">
        <v>4</v>
      </c>
    </row>
    <row r="87" spans="4:33" ht="12.75">
      <c r="D87" s="142" t="s">
        <v>366</v>
      </c>
      <c r="J87" s="18">
        <f>AVERAGE($J$5:$J$81)</f>
        <v>19450.20324675325</v>
      </c>
      <c r="AE87" s="4" t="s">
        <v>203</v>
      </c>
      <c r="AF87" s="11">
        <v>18700</v>
      </c>
      <c r="AG87" s="4">
        <v>4</v>
      </c>
    </row>
    <row r="88" spans="4:33" ht="12.75">
      <c r="D88" s="142" t="s">
        <v>509</v>
      </c>
      <c r="J88" s="18">
        <f>QUARTILE($J$5:$J$81,1)</f>
        <v>18684.050000000003</v>
      </c>
      <c r="AE88" s="4" t="s">
        <v>204</v>
      </c>
      <c r="AF88" s="11">
        <v>19300</v>
      </c>
      <c r="AG88" s="4">
        <v>4</v>
      </c>
    </row>
    <row r="89" spans="4:33" ht="12.75">
      <c r="D89" s="142" t="s">
        <v>511</v>
      </c>
      <c r="J89" s="18">
        <f>MEDIAN($J$5:$J$81)</f>
        <v>19320</v>
      </c>
      <c r="AE89" s="4" t="s">
        <v>206</v>
      </c>
      <c r="AF89" s="11">
        <v>20700</v>
      </c>
      <c r="AG89" s="4">
        <v>4</v>
      </c>
    </row>
    <row r="90" spans="4:33" ht="12.75">
      <c r="D90" s="142" t="s">
        <v>510</v>
      </c>
      <c r="J90" s="18">
        <f>QUARTILE($J$5:$J$81,3)</f>
        <v>20160</v>
      </c>
      <c r="AE90" s="12" t="s">
        <v>207</v>
      </c>
      <c r="AF90" s="13">
        <v>20300</v>
      </c>
      <c r="AG90" s="12">
        <v>4</v>
      </c>
    </row>
    <row r="91" spans="3:33" ht="12.75">
      <c r="C91" s="4"/>
      <c r="D91" s="138"/>
      <c r="AE91" s="4" t="s">
        <v>208</v>
      </c>
      <c r="AF91" s="11">
        <v>16300</v>
      </c>
      <c r="AG91" s="4">
        <v>4</v>
      </c>
    </row>
    <row r="92" spans="3:33" ht="12.75">
      <c r="C92" s="138">
        <v>1</v>
      </c>
      <c r="D92" s="27" t="s">
        <v>516</v>
      </c>
      <c r="AE92" s="4" t="s">
        <v>209</v>
      </c>
      <c r="AF92" s="11">
        <v>15400</v>
      </c>
      <c r="AG92" s="4">
        <v>4</v>
      </c>
    </row>
    <row r="93" spans="3:33" ht="25.5">
      <c r="C93" s="138">
        <v>2</v>
      </c>
      <c r="D93" s="27" t="s">
        <v>515</v>
      </c>
      <c r="AE93" s="4" t="s">
        <v>210</v>
      </c>
      <c r="AF93" s="11">
        <v>18300</v>
      </c>
      <c r="AG93" s="4">
        <v>4</v>
      </c>
    </row>
    <row r="94" spans="3:4" ht="25.5">
      <c r="C94" s="138">
        <v>3</v>
      </c>
      <c r="D94" s="27" t="s">
        <v>514</v>
      </c>
    </row>
    <row r="95" spans="3:4" ht="25.5">
      <c r="C95" s="138">
        <v>4</v>
      </c>
      <c r="D95" s="27" t="s">
        <v>513</v>
      </c>
    </row>
  </sheetData>
  <sheetProtection/>
  <mergeCells count="2">
    <mergeCell ref="G1:I1"/>
    <mergeCell ref="D83:J83"/>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sheetPr codeName="Sheet2"/>
  <dimension ref="A1:R35"/>
  <sheetViews>
    <sheetView showGridLines="0" showZeros="0" zoomScale="88" zoomScaleNormal="88" zoomScaleSheetLayoutView="85" zoomScalePageLayoutView="0" workbookViewId="0" topLeftCell="A1">
      <selection activeCell="B2" sqref="B2"/>
    </sheetView>
  </sheetViews>
  <sheetFormatPr defaultColWidth="9.140625" defaultRowHeight="12.75"/>
  <cols>
    <col min="1" max="1" width="1.7109375" style="47" customWidth="1"/>
    <col min="2" max="2" width="8.28125" style="47" customWidth="1"/>
    <col min="3" max="3" width="1.8515625" style="47" customWidth="1"/>
    <col min="4" max="4" width="33.7109375" style="47" customWidth="1"/>
    <col min="5" max="5" width="1.7109375" style="47" customWidth="1"/>
    <col min="6" max="6" width="9.140625" style="47" customWidth="1"/>
    <col min="7" max="7" width="3.57421875" style="47" customWidth="1"/>
    <col min="8" max="8" width="4.8515625" style="47" bestFit="1" customWidth="1"/>
    <col min="9" max="9" width="55.421875" style="47" customWidth="1"/>
    <col min="10" max="10" width="1.8515625" style="47" customWidth="1"/>
    <col min="11" max="11" width="1.7109375" style="47" customWidth="1"/>
    <col min="12" max="16384" width="9.140625" style="47" customWidth="1"/>
  </cols>
  <sheetData>
    <row r="1" spans="1:10" s="33" customFormat="1" ht="6" customHeight="1" thickTop="1">
      <c r="A1" s="31"/>
      <c r="B1" s="57"/>
      <c r="C1" s="57"/>
      <c r="D1" s="57"/>
      <c r="E1" s="57"/>
      <c r="F1" s="57"/>
      <c r="G1" s="57"/>
      <c r="H1" s="58"/>
      <c r="I1" s="58"/>
      <c r="J1" s="35"/>
    </row>
    <row r="2" spans="1:10" s="33" customFormat="1" ht="18" customHeight="1">
      <c r="A2" s="36"/>
      <c r="B2" s="84" t="s">
        <v>475</v>
      </c>
      <c r="C2" s="32"/>
      <c r="D2" s="32"/>
      <c r="E2" s="32"/>
      <c r="F2" s="32"/>
      <c r="G2" s="32"/>
      <c r="H2" s="34"/>
      <c r="I2" s="34"/>
      <c r="J2" s="37"/>
    </row>
    <row r="3" spans="1:18" s="33" customFormat="1" ht="12.75" customHeight="1">
      <c r="A3" s="36"/>
      <c r="B3" s="196" t="s">
        <v>467</v>
      </c>
      <c r="C3" s="196"/>
      <c r="D3" s="196"/>
      <c r="E3" s="196"/>
      <c r="F3" s="196"/>
      <c r="G3" s="196"/>
      <c r="H3" s="196"/>
      <c r="I3" s="196"/>
      <c r="J3" s="37"/>
      <c r="L3"/>
      <c r="M3"/>
      <c r="N3"/>
      <c r="O3"/>
      <c r="P3"/>
      <c r="Q3"/>
      <c r="R3"/>
    </row>
    <row r="4" spans="1:18" s="38" customFormat="1" ht="13.5" customHeight="1">
      <c r="A4" s="36"/>
      <c r="B4" s="196"/>
      <c r="C4" s="196"/>
      <c r="D4" s="196"/>
      <c r="E4" s="196"/>
      <c r="F4" s="196"/>
      <c r="G4" s="196"/>
      <c r="H4" s="196"/>
      <c r="I4" s="196"/>
      <c r="J4" s="37"/>
      <c r="K4" s="33"/>
      <c r="L4"/>
      <c r="M4"/>
      <c r="N4"/>
      <c r="O4"/>
      <c r="P4"/>
      <c r="Q4"/>
      <c r="R4"/>
    </row>
    <row r="5" spans="1:18" s="43" customFormat="1" ht="13.5" customHeight="1">
      <c r="A5" s="39"/>
      <c r="B5" s="197"/>
      <c r="C5" s="197"/>
      <c r="D5" s="197"/>
      <c r="E5" s="197"/>
      <c r="F5" s="197"/>
      <c r="G5" s="197"/>
      <c r="H5" s="197"/>
      <c r="I5" s="197"/>
      <c r="J5" s="40"/>
      <c r="K5" s="38"/>
      <c r="L5"/>
      <c r="M5"/>
      <c r="N5"/>
      <c r="O5"/>
      <c r="P5"/>
      <c r="Q5"/>
      <c r="R5"/>
    </row>
    <row r="6" spans="1:18" ht="17.25" customHeight="1">
      <c r="A6" s="44"/>
      <c r="B6" s="85" t="s">
        <v>468</v>
      </c>
      <c r="C6" s="45"/>
      <c r="D6" s="42" t="s">
        <v>454</v>
      </c>
      <c r="E6" s="45"/>
      <c r="F6" s="56" t="s">
        <v>455</v>
      </c>
      <c r="G6" s="46"/>
      <c r="H6" s="124" t="s">
        <v>456</v>
      </c>
      <c r="I6" s="85" t="s">
        <v>466</v>
      </c>
      <c r="J6" s="40"/>
      <c r="K6" s="38"/>
      <c r="L6"/>
      <c r="M6"/>
      <c r="N6"/>
      <c r="O6"/>
      <c r="P6"/>
      <c r="Q6"/>
      <c r="R6"/>
    </row>
    <row r="7" spans="1:18" ht="16.5" customHeight="1">
      <c r="A7" s="44"/>
      <c r="B7" s="85"/>
      <c r="C7" s="45"/>
      <c r="D7" s="42"/>
      <c r="E7" s="45"/>
      <c r="F7" s="56"/>
      <c r="G7" s="46"/>
      <c r="H7" s="30"/>
      <c r="I7" s="5"/>
      <c r="J7" s="40"/>
      <c r="K7" s="38"/>
      <c r="L7"/>
      <c r="M7"/>
      <c r="N7"/>
      <c r="O7"/>
      <c r="P7"/>
      <c r="Q7"/>
      <c r="R7"/>
    </row>
    <row r="8" spans="1:18" ht="17.25" customHeight="1">
      <c r="A8" s="48"/>
      <c r="B8" s="55">
        <v>1</v>
      </c>
      <c r="C8" s="49"/>
      <c r="D8" s="165"/>
      <c r="E8" s="131"/>
      <c r="F8" s="165"/>
      <c r="G8" s="50"/>
      <c r="H8" s="125">
        <v>1</v>
      </c>
      <c r="I8" s="168"/>
      <c r="J8" s="51"/>
      <c r="L8"/>
      <c r="M8"/>
      <c r="N8"/>
      <c r="O8"/>
      <c r="P8"/>
      <c r="Q8"/>
      <c r="R8"/>
    </row>
    <row r="9" spans="1:18" ht="17.25" customHeight="1">
      <c r="A9" s="48"/>
      <c r="B9" s="55">
        <v>2</v>
      </c>
      <c r="C9" s="49"/>
      <c r="D9" s="165"/>
      <c r="E9" s="131"/>
      <c r="F9" s="165"/>
      <c r="G9" s="50"/>
      <c r="H9" s="126"/>
      <c r="I9" s="169"/>
      <c r="J9" s="51"/>
      <c r="L9"/>
      <c r="M9"/>
      <c r="N9"/>
      <c r="O9"/>
      <c r="P9"/>
      <c r="Q9"/>
      <c r="R9"/>
    </row>
    <row r="10" spans="1:18" ht="17.25" customHeight="1">
      <c r="A10" s="48"/>
      <c r="B10" s="55">
        <v>3</v>
      </c>
      <c r="C10" s="49"/>
      <c r="D10" s="165"/>
      <c r="E10" s="131"/>
      <c r="F10" s="165"/>
      <c r="G10" s="50"/>
      <c r="H10" s="125">
        <f>H8+1</f>
        <v>2</v>
      </c>
      <c r="I10" s="168"/>
      <c r="J10" s="51"/>
      <c r="L10"/>
      <c r="M10"/>
      <c r="N10"/>
      <c r="O10"/>
      <c r="P10"/>
      <c r="Q10"/>
      <c r="R10"/>
    </row>
    <row r="11" spans="1:18" ht="17.25" customHeight="1">
      <c r="A11" s="48"/>
      <c r="B11" s="55">
        <v>4</v>
      </c>
      <c r="C11" s="49"/>
      <c r="D11" s="165"/>
      <c r="E11" s="131"/>
      <c r="F11" s="165"/>
      <c r="G11" s="50"/>
      <c r="H11" s="126"/>
      <c r="I11" s="169"/>
      <c r="J11" s="51"/>
      <c r="L11"/>
      <c r="M11"/>
      <c r="N11"/>
      <c r="O11"/>
      <c r="P11"/>
      <c r="Q11"/>
      <c r="R11"/>
    </row>
    <row r="12" spans="1:18" ht="17.25" customHeight="1">
      <c r="A12" s="48"/>
      <c r="B12" s="55">
        <v>5</v>
      </c>
      <c r="C12" s="49"/>
      <c r="D12" s="165"/>
      <c r="E12" s="131"/>
      <c r="F12" s="165"/>
      <c r="G12" s="50"/>
      <c r="H12" s="125">
        <f>H10+1</f>
        <v>3</v>
      </c>
      <c r="I12" s="168"/>
      <c r="J12" s="51"/>
      <c r="L12"/>
      <c r="M12"/>
      <c r="N12"/>
      <c r="O12"/>
      <c r="P12"/>
      <c r="Q12"/>
      <c r="R12"/>
    </row>
    <row r="13" spans="1:18" ht="17.25" customHeight="1">
      <c r="A13" s="48"/>
      <c r="B13" s="55">
        <v>6</v>
      </c>
      <c r="C13" s="49"/>
      <c r="D13" s="165"/>
      <c r="E13" s="131"/>
      <c r="F13" s="165"/>
      <c r="G13" s="50"/>
      <c r="H13" s="126"/>
      <c r="I13" s="169"/>
      <c r="J13" s="51"/>
      <c r="L13"/>
      <c r="M13"/>
      <c r="N13"/>
      <c r="O13"/>
      <c r="P13"/>
      <c r="Q13"/>
      <c r="R13"/>
    </row>
    <row r="14" spans="1:18" ht="17.25" customHeight="1">
      <c r="A14" s="48"/>
      <c r="B14" s="55">
        <v>7</v>
      </c>
      <c r="C14" s="49"/>
      <c r="D14" s="165"/>
      <c r="E14" s="131"/>
      <c r="F14" s="165"/>
      <c r="G14" s="50"/>
      <c r="H14" s="125">
        <f>H12+1</f>
        <v>4</v>
      </c>
      <c r="I14" s="168"/>
      <c r="J14" s="51"/>
      <c r="L14"/>
      <c r="M14"/>
      <c r="N14"/>
      <c r="O14"/>
      <c r="P14"/>
      <c r="Q14"/>
      <c r="R14"/>
    </row>
    <row r="15" spans="1:18" ht="17.25" customHeight="1">
      <c r="A15" s="48"/>
      <c r="B15" s="55">
        <v>8</v>
      </c>
      <c r="C15" s="49"/>
      <c r="D15" s="165"/>
      <c r="E15" s="131"/>
      <c r="F15" s="165"/>
      <c r="G15" s="50"/>
      <c r="H15" s="126"/>
      <c r="I15" s="169"/>
      <c r="J15" s="51"/>
      <c r="L15"/>
      <c r="M15"/>
      <c r="N15"/>
      <c r="O15"/>
      <c r="P15"/>
      <c r="Q15"/>
      <c r="R15"/>
    </row>
    <row r="16" spans="1:18" ht="17.25" customHeight="1">
      <c r="A16" s="48"/>
      <c r="B16" s="55">
        <v>9</v>
      </c>
      <c r="C16" s="49"/>
      <c r="D16" s="165"/>
      <c r="E16" s="131"/>
      <c r="F16" s="165"/>
      <c r="G16" s="50"/>
      <c r="H16" s="125">
        <f>H14+1</f>
        <v>5</v>
      </c>
      <c r="I16" s="168"/>
      <c r="J16" s="51"/>
      <c r="L16"/>
      <c r="M16"/>
      <c r="N16"/>
      <c r="O16"/>
      <c r="P16"/>
      <c r="Q16"/>
      <c r="R16"/>
    </row>
    <row r="17" spans="1:18" ht="17.25" customHeight="1">
      <c r="A17" s="48"/>
      <c r="B17" s="55">
        <v>10</v>
      </c>
      <c r="C17" s="49"/>
      <c r="D17" s="165"/>
      <c r="E17" s="131"/>
      <c r="F17" s="165"/>
      <c r="G17" s="50"/>
      <c r="H17" s="126"/>
      <c r="I17" s="169"/>
      <c r="J17" s="51"/>
      <c r="L17"/>
      <c r="M17"/>
      <c r="N17"/>
      <c r="O17"/>
      <c r="P17"/>
      <c r="Q17"/>
      <c r="R17"/>
    </row>
    <row r="18" spans="1:18" ht="17.25" customHeight="1">
      <c r="A18" s="48"/>
      <c r="B18" s="55">
        <v>11</v>
      </c>
      <c r="C18" s="49"/>
      <c r="D18" s="165"/>
      <c r="E18" s="131"/>
      <c r="F18" s="165"/>
      <c r="G18" s="49"/>
      <c r="H18" s="125">
        <f>H16+1</f>
        <v>6</v>
      </c>
      <c r="I18" s="168"/>
      <c r="J18" s="51"/>
      <c r="L18"/>
      <c r="M18"/>
      <c r="N18"/>
      <c r="O18"/>
      <c r="P18"/>
      <c r="Q18"/>
      <c r="R18"/>
    </row>
    <row r="19" spans="1:10" ht="17.25" customHeight="1">
      <c r="A19" s="48"/>
      <c r="B19" s="55">
        <v>12</v>
      </c>
      <c r="C19" s="49"/>
      <c r="D19" s="165"/>
      <c r="E19" s="131"/>
      <c r="F19" s="165"/>
      <c r="G19" s="49"/>
      <c r="H19" s="126"/>
      <c r="I19" s="169"/>
      <c r="J19" s="51"/>
    </row>
    <row r="20" spans="1:10" ht="17.25" customHeight="1">
      <c r="A20" s="48"/>
      <c r="B20" s="55">
        <v>13</v>
      </c>
      <c r="C20" s="49"/>
      <c r="D20" s="165"/>
      <c r="E20" s="131"/>
      <c r="F20" s="165"/>
      <c r="G20" s="49"/>
      <c r="H20" s="125">
        <f>H18+1</f>
        <v>7</v>
      </c>
      <c r="I20" s="168"/>
      <c r="J20" s="51"/>
    </row>
    <row r="21" spans="1:10" ht="17.25" customHeight="1">
      <c r="A21" s="48"/>
      <c r="B21" s="55">
        <v>14</v>
      </c>
      <c r="C21" s="49"/>
      <c r="D21" s="165"/>
      <c r="E21" s="131"/>
      <c r="F21" s="165"/>
      <c r="G21" s="49"/>
      <c r="H21" s="126"/>
      <c r="I21" s="169"/>
      <c r="J21" s="51"/>
    </row>
    <row r="22" spans="1:10" ht="17.25" customHeight="1">
      <c r="A22" s="48"/>
      <c r="B22" s="55">
        <v>15</v>
      </c>
      <c r="C22" s="49"/>
      <c r="D22" s="165"/>
      <c r="E22" s="131"/>
      <c r="F22" s="165"/>
      <c r="G22" s="49"/>
      <c r="H22" s="125">
        <f>H20+1</f>
        <v>8</v>
      </c>
      <c r="I22" s="168"/>
      <c r="J22" s="51"/>
    </row>
    <row r="23" spans="1:10" ht="17.25" customHeight="1">
      <c r="A23" s="48"/>
      <c r="B23" s="55">
        <v>16</v>
      </c>
      <c r="C23" s="49"/>
      <c r="D23" s="165"/>
      <c r="E23" s="131"/>
      <c r="F23" s="165"/>
      <c r="G23" s="49"/>
      <c r="H23" s="126"/>
      <c r="I23" s="169"/>
      <c r="J23" s="51"/>
    </row>
    <row r="24" spans="1:10" ht="17.25" customHeight="1">
      <c r="A24" s="48"/>
      <c r="B24" s="55">
        <v>17</v>
      </c>
      <c r="C24" s="49"/>
      <c r="D24" s="165"/>
      <c r="E24" s="131"/>
      <c r="F24" s="165"/>
      <c r="G24" s="49"/>
      <c r="H24" s="125">
        <f>H22+1</f>
        <v>9</v>
      </c>
      <c r="I24" s="168"/>
      <c r="J24" s="51"/>
    </row>
    <row r="25" spans="1:10" ht="17.25" customHeight="1">
      <c r="A25" s="48"/>
      <c r="B25" s="55">
        <v>18</v>
      </c>
      <c r="C25" s="49"/>
      <c r="D25" s="165"/>
      <c r="E25" s="131"/>
      <c r="F25" s="165"/>
      <c r="G25" s="49"/>
      <c r="H25" s="126"/>
      <c r="I25" s="169"/>
      <c r="J25" s="51"/>
    </row>
    <row r="26" spans="1:10" ht="17.25" customHeight="1">
      <c r="A26" s="48"/>
      <c r="B26" s="55">
        <v>19</v>
      </c>
      <c r="C26" s="49"/>
      <c r="D26" s="165"/>
      <c r="E26" s="131"/>
      <c r="F26" s="165"/>
      <c r="G26" s="49"/>
      <c r="H26" s="125">
        <f>H24+1</f>
        <v>10</v>
      </c>
      <c r="I26" s="168"/>
      <c r="J26" s="51"/>
    </row>
    <row r="27" spans="1:10" ht="17.25" customHeight="1">
      <c r="A27" s="48"/>
      <c r="B27" s="55">
        <v>20</v>
      </c>
      <c r="C27" s="49"/>
      <c r="D27" s="165"/>
      <c r="E27" s="131"/>
      <c r="F27" s="165"/>
      <c r="G27" s="49"/>
      <c r="H27" s="126"/>
      <c r="I27" s="169"/>
      <c r="J27" s="51"/>
    </row>
    <row r="28" spans="1:10" ht="17.25" customHeight="1">
      <c r="A28" s="48"/>
      <c r="B28" s="49"/>
      <c r="C28" s="49"/>
      <c r="D28" s="49"/>
      <c r="E28" s="49"/>
      <c r="F28" s="49"/>
      <c r="G28" s="49"/>
      <c r="H28" s="49"/>
      <c r="I28" s="49"/>
      <c r="J28" s="51"/>
    </row>
    <row r="29" spans="1:10" ht="17.25" customHeight="1" thickBot="1">
      <c r="A29" s="52"/>
      <c r="B29" s="59"/>
      <c r="C29" s="53"/>
      <c r="D29" s="53"/>
      <c r="E29" s="53"/>
      <c r="F29" s="53"/>
      <c r="G29" s="53"/>
      <c r="H29" s="53"/>
      <c r="I29" s="53"/>
      <c r="J29" s="54"/>
    </row>
    <row r="30" ht="13.5" thickTop="1"/>
    <row r="34" spans="8:9" ht="12.75">
      <c r="H34" s="198"/>
      <c r="I34" s="198"/>
    </row>
    <row r="35" spans="8:9" ht="12.75">
      <c r="H35" s="198"/>
      <c r="I35" s="198"/>
    </row>
  </sheetData>
  <sheetProtection/>
  <mergeCells count="3">
    <mergeCell ref="B3:I5"/>
    <mergeCell ref="H34:I34"/>
    <mergeCell ref="H35:I35"/>
  </mergeCells>
  <printOptions/>
  <pageMargins left="0.75" right="0.75" top="1" bottom="1" header="0.5" footer="0.5"/>
  <pageSetup horizontalDpi="1200" verticalDpi="1200" orientation="landscape" r:id="rId1"/>
  <headerFooter alignWithMargins="0">
    <oddFooter>&amp;L&amp;F&amp;C&amp;A&amp;RPage 2</oddFooter>
  </headerFooter>
</worksheet>
</file>

<file path=xl/worksheets/sheet3.xml><?xml version="1.0" encoding="utf-8"?>
<worksheet xmlns="http://schemas.openxmlformats.org/spreadsheetml/2006/main" xmlns:r="http://schemas.openxmlformats.org/officeDocument/2006/relationships">
  <sheetPr codeName="Sheet3"/>
  <dimension ref="A1:V47"/>
  <sheetViews>
    <sheetView showGridLines="0" showZeros="0" zoomScale="85" zoomScaleNormal="85" zoomScalePageLayoutView="0" workbookViewId="0" topLeftCell="A1">
      <selection activeCell="H7" activeCellId="3" sqref="D13 D7 H7 H7:H13"/>
    </sheetView>
  </sheetViews>
  <sheetFormatPr defaultColWidth="15.7109375" defaultRowHeight="27.75" customHeight="1"/>
  <cols>
    <col min="1" max="1" width="1.28515625" style="63" customWidth="1"/>
    <col min="2" max="2" width="30.28125" style="63" customWidth="1"/>
    <col min="3" max="3" width="5.140625" style="63" customWidth="1"/>
    <col min="4" max="4" width="6.7109375" style="63" customWidth="1"/>
    <col min="5" max="5" width="0.9921875" style="63" customWidth="1"/>
    <col min="6" max="6" width="5.140625" style="63" customWidth="1"/>
    <col min="7" max="7" width="0.9921875" style="41" customWidth="1"/>
    <col min="8" max="8" width="6.7109375" style="41" customWidth="1"/>
    <col min="9" max="9" width="0.9921875" style="41" customWidth="1"/>
    <col min="10" max="10" width="5.140625" style="41" customWidth="1"/>
    <col min="11" max="11" width="1.57421875" style="41" customWidth="1"/>
    <col min="12" max="13" width="10.8515625" style="41" customWidth="1"/>
    <col min="14" max="14" width="5.28125" style="41" customWidth="1"/>
    <col min="15" max="15" width="1.7109375" style="41" customWidth="1"/>
    <col min="16" max="16" width="6.7109375" style="41" customWidth="1"/>
    <col min="17" max="17" width="20.57421875" style="63" customWidth="1"/>
    <col min="18" max="18" width="1.28515625" style="63" customWidth="1"/>
    <col min="19" max="19" width="1.7109375" style="63" customWidth="1"/>
    <col min="20" max="20" width="33.8515625" style="63" customWidth="1"/>
    <col min="21" max="21" width="5.57421875" style="63" bestFit="1" customWidth="1"/>
    <col min="22" max="22" width="6.421875" style="63" customWidth="1"/>
    <col min="23" max="23" width="5.421875" style="63" customWidth="1"/>
    <col min="24" max="24" width="6.7109375" style="63" customWidth="1"/>
    <col min="25" max="25" width="7.421875" style="63" customWidth="1"/>
    <col min="26" max="26" width="34.00390625" style="63" customWidth="1"/>
    <col min="27" max="28" width="1.7109375" style="63" customWidth="1"/>
    <col min="29" max="29" width="33.7109375" style="63" customWidth="1"/>
    <col min="30" max="30" width="5.8515625" style="63" customWidth="1"/>
    <col min="31" max="31" width="6.421875" style="63" customWidth="1"/>
    <col min="32" max="32" width="5.421875" style="63" customWidth="1"/>
    <col min="33" max="33" width="6.7109375" style="63" customWidth="1"/>
    <col min="34" max="34" width="7.421875" style="63" customWidth="1"/>
    <col min="35" max="35" width="34.00390625" style="63" customWidth="1"/>
    <col min="36" max="37" width="1.7109375" style="63" customWidth="1"/>
    <col min="38" max="38" width="33.7109375" style="63" customWidth="1"/>
    <col min="39" max="39" width="5.8515625" style="63" customWidth="1"/>
    <col min="40" max="40" width="6.421875" style="63" customWidth="1"/>
    <col min="41" max="41" width="5.421875" style="63" customWidth="1"/>
    <col min="42" max="42" width="6.7109375" style="63" customWidth="1"/>
    <col min="43" max="43" width="7.421875" style="63" customWidth="1"/>
    <col min="44" max="44" width="34.00390625" style="63" customWidth="1"/>
    <col min="45" max="45" width="1.7109375" style="63" customWidth="1"/>
    <col min="46" max="54" width="9.140625" style="63" customWidth="1"/>
    <col min="55" max="16384" width="15.7109375" style="63" customWidth="1"/>
  </cols>
  <sheetData>
    <row r="1" spans="1:22" ht="15" customHeight="1" thickTop="1">
      <c r="A1" s="60"/>
      <c r="B1" s="82" t="s">
        <v>474</v>
      </c>
      <c r="C1" s="216">
        <f>'Basic test data'!L6</f>
        <v>0</v>
      </c>
      <c r="D1" s="216"/>
      <c r="E1" s="216"/>
      <c r="F1" s="216"/>
      <c r="G1" s="216"/>
      <c r="H1" s="216"/>
      <c r="I1" s="61"/>
      <c r="J1" s="62"/>
      <c r="K1" s="62"/>
      <c r="L1" s="62"/>
      <c r="M1" s="62"/>
      <c r="N1" s="145" t="s">
        <v>28</v>
      </c>
      <c r="O1" s="181"/>
      <c r="P1" s="166">
        <v>2</v>
      </c>
      <c r="Q1" s="166"/>
      <c r="R1" s="127">
        <v>1</v>
      </c>
      <c r="S1" s="41"/>
      <c r="T1" s="41"/>
      <c r="U1" s="41"/>
      <c r="V1" s="41"/>
    </row>
    <row r="2" spans="1:20" ht="18" customHeight="1">
      <c r="A2" s="64"/>
      <c r="B2" s="68" t="s">
        <v>441</v>
      </c>
      <c r="C2" s="68"/>
      <c r="D2" s="68"/>
      <c r="E2" s="68"/>
      <c r="F2" s="68"/>
      <c r="G2" s="68"/>
      <c r="H2" s="68"/>
      <c r="I2" s="83"/>
      <c r="J2" s="83"/>
      <c r="K2" s="65"/>
      <c r="L2" s="65"/>
      <c r="M2" s="65"/>
      <c r="N2" s="135" t="s">
        <v>505</v>
      </c>
      <c r="O2" s="135"/>
      <c r="P2" s="167"/>
      <c r="Q2" s="41" t="s">
        <v>493</v>
      </c>
      <c r="R2" s="66"/>
      <c r="T2" s="150"/>
    </row>
    <row r="3" spans="1:18" s="70" customFormat="1" ht="15" customHeight="1">
      <c r="A3" s="67"/>
      <c r="B3" s="63" t="s">
        <v>457</v>
      </c>
      <c r="C3" s="63"/>
      <c r="D3" s="63"/>
      <c r="E3" s="63"/>
      <c r="F3" s="63"/>
      <c r="G3" s="41"/>
      <c r="H3" s="41"/>
      <c r="I3" s="41"/>
      <c r="J3" s="41"/>
      <c r="K3" s="68"/>
      <c r="L3" s="68"/>
      <c r="M3" s="68"/>
      <c r="N3" s="68"/>
      <c r="O3" s="68"/>
      <c r="P3" s="68"/>
      <c r="Q3" s="50"/>
      <c r="R3" s="69"/>
    </row>
    <row r="4" spans="1:18" s="70" customFormat="1" ht="12" customHeight="1">
      <c r="A4" s="71"/>
      <c r="D4" s="210" t="s">
        <v>458</v>
      </c>
      <c r="E4" s="211"/>
      <c r="F4" s="212"/>
      <c r="G4" s="50"/>
      <c r="H4" s="210" t="s">
        <v>460</v>
      </c>
      <c r="I4" s="211"/>
      <c r="J4" s="212"/>
      <c r="R4" s="69"/>
    </row>
    <row r="5" spans="1:18" s="70" customFormat="1" ht="12" customHeight="1">
      <c r="A5" s="71"/>
      <c r="D5" s="213" t="s">
        <v>459</v>
      </c>
      <c r="E5" s="214"/>
      <c r="F5" s="215"/>
      <c r="G5" s="50"/>
      <c r="H5" s="213" t="s">
        <v>459</v>
      </c>
      <c r="I5" s="214"/>
      <c r="J5" s="215"/>
      <c r="R5" s="69"/>
    </row>
    <row r="6" spans="1:18" ht="12" customHeight="1">
      <c r="A6" s="71"/>
      <c r="B6" s="6" t="s">
        <v>22</v>
      </c>
      <c r="C6" s="5" t="s">
        <v>5</v>
      </c>
      <c r="D6" s="87" t="s">
        <v>20</v>
      </c>
      <c r="E6" s="41"/>
      <c r="F6" s="88" t="s">
        <v>21</v>
      </c>
      <c r="H6" s="87" t="s">
        <v>20</v>
      </c>
      <c r="J6" s="88" t="s">
        <v>21</v>
      </c>
      <c r="K6" s="63"/>
      <c r="L6" s="148" t="s">
        <v>527</v>
      </c>
      <c r="M6" s="63"/>
      <c r="N6" s="63"/>
      <c r="O6" s="63"/>
      <c r="P6" s="63"/>
      <c r="R6" s="72"/>
    </row>
    <row r="7" spans="1:18" ht="24" customHeight="1">
      <c r="A7" s="67"/>
      <c r="B7" s="41" t="s">
        <v>522</v>
      </c>
      <c r="C7" s="73" t="s">
        <v>14</v>
      </c>
      <c r="D7" s="158"/>
      <c r="E7" s="90"/>
      <c r="F7" s="93" t="s">
        <v>496</v>
      </c>
      <c r="G7" s="90"/>
      <c r="H7" s="158"/>
      <c r="J7" s="128" t="s">
        <v>497</v>
      </c>
      <c r="K7" s="63"/>
      <c r="L7" s="199"/>
      <c r="M7" s="199"/>
      <c r="N7" s="199"/>
      <c r="O7" s="199"/>
      <c r="P7" s="199"/>
      <c r="Q7" s="199"/>
      <c r="R7" s="72"/>
    </row>
    <row r="8" spans="1:18" ht="24" customHeight="1">
      <c r="A8" s="67"/>
      <c r="B8" s="41" t="s">
        <v>7</v>
      </c>
      <c r="C8" s="73" t="s">
        <v>14</v>
      </c>
      <c r="D8" s="91"/>
      <c r="E8" s="90"/>
      <c r="F8" s="92"/>
      <c r="G8" s="90"/>
      <c r="H8" s="158"/>
      <c r="J8" s="128" t="s">
        <v>498</v>
      </c>
      <c r="K8" s="63"/>
      <c r="L8" s="199"/>
      <c r="M8" s="199"/>
      <c r="N8" s="199"/>
      <c r="O8" s="199"/>
      <c r="P8" s="199"/>
      <c r="Q8" s="199"/>
      <c r="R8" s="72"/>
    </row>
    <row r="9" spans="1:18" ht="24" customHeight="1">
      <c r="A9" s="67"/>
      <c r="B9" s="41" t="s">
        <v>518</v>
      </c>
      <c r="C9" s="73" t="s">
        <v>14</v>
      </c>
      <c r="D9" s="91"/>
      <c r="E9" s="90"/>
      <c r="F9" s="93"/>
      <c r="G9" s="90"/>
      <c r="H9" s="158"/>
      <c r="J9" s="128" t="s">
        <v>499</v>
      </c>
      <c r="K9" s="63"/>
      <c r="L9" s="199"/>
      <c r="M9" s="199"/>
      <c r="N9" s="199"/>
      <c r="O9" s="199"/>
      <c r="P9" s="199"/>
      <c r="Q9" s="199"/>
      <c r="R9" s="72"/>
    </row>
    <row r="10" spans="1:18" ht="24" customHeight="1">
      <c r="A10" s="67"/>
      <c r="B10" s="74" t="s">
        <v>519</v>
      </c>
      <c r="C10" s="73" t="s">
        <v>14</v>
      </c>
      <c r="D10" s="91"/>
      <c r="E10" s="90"/>
      <c r="F10" s="93"/>
      <c r="G10" s="90"/>
      <c r="H10" s="158"/>
      <c r="J10" s="128" t="s">
        <v>500</v>
      </c>
      <c r="K10" s="63"/>
      <c r="L10" s="199"/>
      <c r="M10" s="199"/>
      <c r="N10" s="199"/>
      <c r="O10" s="199"/>
      <c r="P10" s="199"/>
      <c r="Q10" s="199"/>
      <c r="R10" s="72"/>
    </row>
    <row r="11" spans="1:18" ht="24" customHeight="1">
      <c r="A11" s="67"/>
      <c r="B11" s="74" t="s">
        <v>520</v>
      </c>
      <c r="C11" s="73" t="s">
        <v>14</v>
      </c>
      <c r="D11" s="91"/>
      <c r="E11" s="90"/>
      <c r="F11" s="93"/>
      <c r="G11" s="90"/>
      <c r="H11" s="158"/>
      <c r="J11" s="128" t="s">
        <v>501</v>
      </c>
      <c r="K11" s="63"/>
      <c r="L11" s="199"/>
      <c r="M11" s="199"/>
      <c r="N11" s="199"/>
      <c r="O11" s="199"/>
      <c r="P11" s="199"/>
      <c r="Q11" s="199"/>
      <c r="R11" s="72"/>
    </row>
    <row r="12" spans="1:18" ht="24" customHeight="1">
      <c r="A12" s="67"/>
      <c r="B12" s="74" t="s">
        <v>521</v>
      </c>
      <c r="C12" s="73" t="s">
        <v>14</v>
      </c>
      <c r="D12" s="91"/>
      <c r="E12" s="90"/>
      <c r="F12" s="93"/>
      <c r="G12" s="90"/>
      <c r="H12" s="158"/>
      <c r="J12" s="128" t="s">
        <v>502</v>
      </c>
      <c r="K12" s="63"/>
      <c r="L12" s="199"/>
      <c r="M12" s="199"/>
      <c r="N12" s="199"/>
      <c r="O12" s="199"/>
      <c r="P12" s="199"/>
      <c r="Q12" s="199"/>
      <c r="R12" s="72"/>
    </row>
    <row r="13" spans="1:18" ht="24" customHeight="1">
      <c r="A13" s="67"/>
      <c r="B13" s="41" t="s">
        <v>446</v>
      </c>
      <c r="C13" s="73" t="s">
        <v>19</v>
      </c>
      <c r="D13" s="159"/>
      <c r="E13" s="94"/>
      <c r="F13" s="129" t="s">
        <v>503</v>
      </c>
      <c r="G13" s="90"/>
      <c r="H13" s="159"/>
      <c r="I13" s="89"/>
      <c r="J13" s="130" t="s">
        <v>504</v>
      </c>
      <c r="K13" s="63"/>
      <c r="L13" s="199"/>
      <c r="M13" s="199"/>
      <c r="N13" s="199"/>
      <c r="O13" s="199"/>
      <c r="P13" s="199"/>
      <c r="Q13" s="199"/>
      <c r="R13" s="72"/>
    </row>
    <row r="14" spans="1:21" ht="14.25" customHeight="1">
      <c r="A14" s="67"/>
      <c r="B14" s="86" t="s">
        <v>3</v>
      </c>
      <c r="D14" s="95"/>
      <c r="E14" s="95"/>
      <c r="F14" s="217" t="s">
        <v>517</v>
      </c>
      <c r="G14" s="217"/>
      <c r="H14" s="217"/>
      <c r="I14" s="217"/>
      <c r="J14" s="217"/>
      <c r="K14" s="86" t="s">
        <v>3</v>
      </c>
      <c r="L14" s="86"/>
      <c r="M14" s="86"/>
      <c r="P14" s="144"/>
      <c r="Q14" s="147" t="s">
        <v>517</v>
      </c>
      <c r="R14" s="72"/>
      <c r="S14" s="147"/>
      <c r="T14" s="147"/>
      <c r="U14" s="147"/>
    </row>
    <row r="15" spans="1:21" ht="24.75" customHeight="1">
      <c r="A15" s="67"/>
      <c r="B15" s="75" t="s">
        <v>469</v>
      </c>
      <c r="C15" s="76" t="s">
        <v>14</v>
      </c>
      <c r="D15" s="160">
        <f>IF(ISBLANK(H9)=TRUE,"",SUM(H9:H12)-SUM('Basic test data'!M13:M16))</f>
      </c>
      <c r="E15" s="95"/>
      <c r="F15" s="218" t="s">
        <v>447</v>
      </c>
      <c r="G15" s="218"/>
      <c r="H15" s="218"/>
      <c r="I15" s="218"/>
      <c r="J15" s="218"/>
      <c r="L15" s="77" t="s">
        <v>470</v>
      </c>
      <c r="M15" s="151"/>
      <c r="N15" s="76" t="s">
        <v>471</v>
      </c>
      <c r="O15" s="76"/>
      <c r="P15" s="162">
        <f>IF(ISBLANK(H9)=TRUE,"",1000*D17/D15)</f>
      </c>
      <c r="Q15" s="132"/>
      <c r="R15" s="72"/>
      <c r="S15" s="146"/>
      <c r="T15" s="146"/>
      <c r="U15" s="146"/>
    </row>
    <row r="16" spans="1:21" ht="24.75" customHeight="1">
      <c r="A16" s="67"/>
      <c r="B16" s="63" t="s">
        <v>472</v>
      </c>
      <c r="C16" s="76" t="s">
        <v>14</v>
      </c>
      <c r="D16" s="161">
        <f>IF(ISBLANK(H8)=TRUE,"",H8-'Basic test data'!$M$17)</f>
      </c>
      <c r="E16" s="95"/>
      <c r="F16" s="220" t="s">
        <v>523</v>
      </c>
      <c r="G16" s="219"/>
      <c r="H16" s="219"/>
      <c r="I16" s="219"/>
      <c r="J16" s="219"/>
      <c r="L16" s="77" t="s">
        <v>473</v>
      </c>
      <c r="M16" s="151"/>
      <c r="N16" s="76" t="s">
        <v>19</v>
      </c>
      <c r="O16" s="76"/>
      <c r="P16" s="161">
        <f>IF(ISBLANK(H13)=TRUE,"",H13-D13)</f>
      </c>
      <c r="Q16" s="143" t="s">
        <v>524</v>
      </c>
      <c r="R16" s="72"/>
      <c r="S16" s="143"/>
      <c r="T16" s="143"/>
      <c r="U16" s="143"/>
    </row>
    <row r="17" spans="1:20" ht="24.75" customHeight="1">
      <c r="A17" s="67"/>
      <c r="B17" s="41" t="s">
        <v>4</v>
      </c>
      <c r="C17" s="76" t="s">
        <v>14</v>
      </c>
      <c r="D17" s="161">
        <f>IF(ISBLANK(H8)=TRUE,"",(D7-H7)*(1-1.12*'Basic test data'!$D$14)-1.5*D16)</f>
      </c>
      <c r="E17" s="95"/>
      <c r="F17" s="218"/>
      <c r="G17" s="219"/>
      <c r="H17" s="219"/>
      <c r="I17" s="219"/>
      <c r="J17" s="219"/>
      <c r="K17" s="63"/>
      <c r="Q17" s="41"/>
      <c r="R17" s="72"/>
      <c r="T17" s="132"/>
    </row>
    <row r="18" spans="1:18" ht="6" customHeight="1">
      <c r="A18" s="67"/>
      <c r="I18" s="63"/>
      <c r="J18" s="63"/>
      <c r="K18" s="63"/>
      <c r="L18" s="63"/>
      <c r="M18" s="63"/>
      <c r="N18" s="63"/>
      <c r="O18" s="63"/>
      <c r="P18" s="63"/>
      <c r="R18" s="72"/>
    </row>
    <row r="19" spans="1:18" ht="18" customHeight="1">
      <c r="A19" s="67"/>
      <c r="B19" s="206" t="s">
        <v>525</v>
      </c>
      <c r="C19" s="207"/>
      <c r="D19" s="207"/>
      <c r="E19" s="207"/>
      <c r="F19" s="207"/>
      <c r="G19" s="207"/>
      <c r="H19" s="207"/>
      <c r="I19" s="207"/>
      <c r="J19" s="207"/>
      <c r="K19" s="207"/>
      <c r="L19" s="207"/>
      <c r="M19" s="207"/>
      <c r="N19" s="207"/>
      <c r="O19" s="207"/>
      <c r="P19" s="207"/>
      <c r="Q19" s="208"/>
      <c r="R19" s="72"/>
    </row>
    <row r="20" spans="1:18" ht="21.75" customHeight="1">
      <c r="A20" s="67"/>
      <c r="B20" s="149" t="s">
        <v>526</v>
      </c>
      <c r="C20" s="115"/>
      <c r="D20" s="115"/>
      <c r="E20" s="115"/>
      <c r="F20" s="115"/>
      <c r="G20" s="204"/>
      <c r="H20" s="204"/>
      <c r="I20" s="204"/>
      <c r="J20" s="204"/>
      <c r="K20" s="204"/>
      <c r="L20" s="204"/>
      <c r="M20" s="204"/>
      <c r="N20" s="204"/>
      <c r="O20" s="204"/>
      <c r="P20" s="204"/>
      <c r="Q20" s="205"/>
      <c r="R20" s="72"/>
    </row>
    <row r="21" spans="1:18" ht="21.75" customHeight="1">
      <c r="A21" s="67"/>
      <c r="B21" s="203"/>
      <c r="C21" s="204"/>
      <c r="D21" s="204"/>
      <c r="E21" s="204"/>
      <c r="F21" s="204"/>
      <c r="G21" s="204"/>
      <c r="H21" s="204"/>
      <c r="I21" s="204"/>
      <c r="J21" s="204"/>
      <c r="K21" s="204"/>
      <c r="L21" s="204"/>
      <c r="M21" s="204"/>
      <c r="N21" s="204"/>
      <c r="O21" s="204"/>
      <c r="P21" s="204"/>
      <c r="Q21" s="205"/>
      <c r="R21" s="72"/>
    </row>
    <row r="22" spans="1:18" ht="21.75" customHeight="1">
      <c r="A22" s="67"/>
      <c r="B22" s="203"/>
      <c r="C22" s="204"/>
      <c r="D22" s="204"/>
      <c r="E22" s="204"/>
      <c r="F22" s="204"/>
      <c r="G22" s="204"/>
      <c r="H22" s="204"/>
      <c r="I22" s="204"/>
      <c r="J22" s="204"/>
      <c r="K22" s="204"/>
      <c r="L22" s="204"/>
      <c r="M22" s="204"/>
      <c r="N22" s="204"/>
      <c r="O22" s="204"/>
      <c r="P22" s="204"/>
      <c r="Q22" s="205"/>
      <c r="R22" s="72"/>
    </row>
    <row r="23" spans="1:18" ht="21.75" customHeight="1">
      <c r="A23" s="67"/>
      <c r="B23" s="200"/>
      <c r="C23" s="201"/>
      <c r="D23" s="201"/>
      <c r="E23" s="201"/>
      <c r="F23" s="201"/>
      <c r="G23" s="201"/>
      <c r="H23" s="201"/>
      <c r="I23" s="201"/>
      <c r="J23" s="201"/>
      <c r="K23" s="201"/>
      <c r="L23" s="201"/>
      <c r="M23" s="201"/>
      <c r="N23" s="201"/>
      <c r="O23" s="201"/>
      <c r="P23" s="201"/>
      <c r="Q23" s="202"/>
      <c r="R23" s="72"/>
    </row>
    <row r="24" spans="1:18" ht="18" customHeight="1" thickBot="1">
      <c r="A24" s="78"/>
      <c r="B24" s="209"/>
      <c r="C24" s="209"/>
      <c r="D24" s="209"/>
      <c r="E24" s="209"/>
      <c r="F24" s="209"/>
      <c r="G24" s="209"/>
      <c r="H24" s="209"/>
      <c r="I24" s="209"/>
      <c r="J24" s="209"/>
      <c r="K24" s="209"/>
      <c r="L24" s="209"/>
      <c r="M24" s="209"/>
      <c r="N24" s="209"/>
      <c r="O24" s="209"/>
      <c r="P24" s="209"/>
      <c r="Q24" s="209"/>
      <c r="R24" s="79"/>
    </row>
    <row r="25" spans="7:16" ht="19.5" customHeight="1" thickTop="1">
      <c r="G25" s="63"/>
      <c r="H25" s="63"/>
      <c r="I25" s="63"/>
      <c r="J25" s="63"/>
      <c r="K25" s="63"/>
      <c r="L25" s="63"/>
      <c r="M25" s="63"/>
      <c r="N25" s="63"/>
      <c r="O25" s="63"/>
      <c r="P25" s="63"/>
    </row>
    <row r="26" spans="10:16" ht="19.5" customHeight="1">
      <c r="J26" s="63"/>
      <c r="K26" s="63"/>
      <c r="L26" s="63"/>
      <c r="M26" s="63"/>
      <c r="N26" s="63"/>
      <c r="O26" s="63"/>
      <c r="P26" s="63"/>
    </row>
    <row r="27" spans="10:16" ht="100.5" customHeight="1">
      <c r="J27" s="63"/>
      <c r="K27" s="63"/>
      <c r="L27" s="63"/>
      <c r="M27" s="63"/>
      <c r="N27" s="63"/>
      <c r="O27" s="63"/>
      <c r="P27" s="63"/>
    </row>
    <row r="28" spans="10:16" ht="19.5" customHeight="1">
      <c r="J28" s="63"/>
      <c r="K28" s="63"/>
      <c r="L28" s="63"/>
      <c r="M28" s="63"/>
      <c r="N28" s="63"/>
      <c r="O28" s="63"/>
      <c r="P28" s="63"/>
    </row>
    <row r="29" spans="10:16" ht="19.5" customHeight="1">
      <c r="J29" s="63"/>
      <c r="K29" s="63"/>
      <c r="L29" s="63"/>
      <c r="M29" s="63"/>
      <c r="N29" s="63"/>
      <c r="O29" s="63"/>
      <c r="P29" s="63"/>
    </row>
    <row r="30" spans="10:16" ht="19.5" customHeight="1">
      <c r="J30" s="63"/>
      <c r="K30" s="63"/>
      <c r="L30" s="63"/>
      <c r="M30" s="63"/>
      <c r="N30" s="63"/>
      <c r="O30" s="63"/>
      <c r="P30" s="63"/>
    </row>
    <row r="31" spans="10:16" ht="18.75" customHeight="1">
      <c r="J31" s="63"/>
      <c r="K31" s="63"/>
      <c r="L31" s="63"/>
      <c r="M31" s="63"/>
      <c r="N31" s="63"/>
      <c r="O31" s="63"/>
      <c r="P31" s="63"/>
    </row>
    <row r="32" spans="10:16" ht="27.75" customHeight="1">
      <c r="J32" s="63"/>
      <c r="K32" s="63"/>
      <c r="L32" s="63"/>
      <c r="M32" s="63"/>
      <c r="N32" s="63"/>
      <c r="O32" s="63"/>
      <c r="P32" s="63"/>
    </row>
    <row r="33" spans="10:16" ht="27.75" customHeight="1">
      <c r="J33" s="63"/>
      <c r="K33" s="63"/>
      <c r="L33" s="63"/>
      <c r="M33" s="63"/>
      <c r="N33" s="63"/>
      <c r="O33" s="63"/>
      <c r="P33" s="63"/>
    </row>
    <row r="34" spans="10:16" ht="27.75" customHeight="1">
      <c r="J34" s="63"/>
      <c r="K34" s="63"/>
      <c r="L34" s="63"/>
      <c r="M34" s="63"/>
      <c r="N34" s="63"/>
      <c r="O34" s="63"/>
      <c r="P34" s="63"/>
    </row>
    <row r="35" spans="10:16" ht="27.75" customHeight="1">
      <c r="J35" s="63"/>
      <c r="K35" s="63"/>
      <c r="L35" s="63"/>
      <c r="M35" s="63"/>
      <c r="N35" s="63"/>
      <c r="O35" s="63"/>
      <c r="P35" s="63"/>
    </row>
    <row r="36" spans="10:16" ht="27.75" customHeight="1">
      <c r="J36" s="63"/>
      <c r="K36" s="63"/>
      <c r="L36" s="63"/>
      <c r="M36" s="63"/>
      <c r="N36" s="63"/>
      <c r="O36" s="63"/>
      <c r="P36" s="63"/>
    </row>
    <row r="37" spans="10:16" ht="27.75" customHeight="1">
      <c r="J37" s="63"/>
      <c r="K37" s="63"/>
      <c r="L37" s="63"/>
      <c r="M37" s="63"/>
      <c r="N37" s="63"/>
      <c r="O37" s="63"/>
      <c r="P37" s="63"/>
    </row>
    <row r="38" spans="10:16" ht="27.75" customHeight="1">
      <c r="J38" s="63"/>
      <c r="K38" s="63"/>
      <c r="L38" s="63"/>
      <c r="M38" s="63"/>
      <c r="N38" s="63"/>
      <c r="O38" s="63"/>
      <c r="P38" s="63"/>
    </row>
    <row r="39" spans="9:16" ht="27.75" customHeight="1">
      <c r="I39" s="63"/>
      <c r="J39" s="63"/>
      <c r="K39" s="63"/>
      <c r="L39" s="63"/>
      <c r="M39" s="63"/>
      <c r="N39" s="63"/>
      <c r="O39" s="63"/>
      <c r="P39" s="63"/>
    </row>
    <row r="40" spans="9:16" ht="27.75" customHeight="1">
      <c r="I40" s="63"/>
      <c r="J40" s="63"/>
      <c r="K40" s="63"/>
      <c r="L40" s="63"/>
      <c r="M40" s="63"/>
      <c r="N40" s="63"/>
      <c r="O40" s="63"/>
      <c r="P40" s="63"/>
    </row>
    <row r="41" spans="7:16" ht="27.75" customHeight="1">
      <c r="G41" s="63"/>
      <c r="H41" s="63"/>
      <c r="I41" s="63"/>
      <c r="J41" s="63"/>
      <c r="K41" s="63"/>
      <c r="L41" s="63"/>
      <c r="M41" s="63"/>
      <c r="N41" s="63"/>
      <c r="O41" s="63"/>
      <c r="P41" s="63"/>
    </row>
    <row r="42" spans="7:16" ht="27.75" customHeight="1">
      <c r="G42" s="63"/>
      <c r="H42" s="63"/>
      <c r="I42" s="63"/>
      <c r="J42" s="63"/>
      <c r="K42" s="63"/>
      <c r="L42" s="63"/>
      <c r="M42" s="63"/>
      <c r="N42" s="63"/>
      <c r="O42" s="63"/>
      <c r="P42" s="63"/>
    </row>
    <row r="43" spans="3:16" ht="27.75" customHeight="1">
      <c r="C43" s="74"/>
      <c r="D43" s="80"/>
      <c r="E43" s="41"/>
      <c r="F43" s="41"/>
      <c r="J43" s="63"/>
      <c r="K43" s="63"/>
      <c r="L43" s="63"/>
      <c r="M43" s="63"/>
      <c r="N43" s="63"/>
      <c r="O43" s="63"/>
      <c r="P43" s="63"/>
    </row>
    <row r="44" spans="2:16" ht="27.75" customHeight="1">
      <c r="B44" s="81"/>
      <c r="C44" s="74"/>
      <c r="D44" s="41"/>
      <c r="G44" s="63"/>
      <c r="H44" s="63"/>
      <c r="I44" s="63"/>
      <c r="J44" s="63"/>
      <c r="K44" s="63"/>
      <c r="L44" s="63"/>
      <c r="M44" s="63"/>
      <c r="N44" s="63"/>
      <c r="O44" s="63"/>
      <c r="P44" s="63"/>
    </row>
    <row r="45" spans="10:16" ht="27.75" customHeight="1">
      <c r="J45" s="63"/>
      <c r="K45" s="63"/>
      <c r="L45" s="63"/>
      <c r="M45" s="63"/>
      <c r="N45" s="63"/>
      <c r="O45" s="63"/>
      <c r="P45" s="63"/>
    </row>
    <row r="46" spans="10:16" ht="27.75" customHeight="1">
      <c r="J46" s="63"/>
      <c r="K46" s="63"/>
      <c r="L46" s="63"/>
      <c r="M46" s="63"/>
      <c r="N46" s="63"/>
      <c r="O46" s="63"/>
      <c r="P46" s="63"/>
    </row>
    <row r="47" spans="10:16" ht="27.75" customHeight="1">
      <c r="J47" s="63"/>
      <c r="K47" s="63"/>
      <c r="L47" s="63"/>
      <c r="M47" s="63"/>
      <c r="N47" s="63"/>
      <c r="O47" s="63"/>
      <c r="P47" s="63"/>
    </row>
  </sheetData>
  <sheetProtection/>
  <mergeCells count="22">
    <mergeCell ref="C1:H1"/>
    <mergeCell ref="F14:J14"/>
    <mergeCell ref="F17:J17"/>
    <mergeCell ref="F16:J16"/>
    <mergeCell ref="F15:J15"/>
    <mergeCell ref="L8:Q8"/>
    <mergeCell ref="L9:Q9"/>
    <mergeCell ref="B24:Q24"/>
    <mergeCell ref="D4:F4"/>
    <mergeCell ref="D5:F5"/>
    <mergeCell ref="H4:J4"/>
    <mergeCell ref="H5:J5"/>
    <mergeCell ref="L7:Q7"/>
    <mergeCell ref="L11:Q11"/>
    <mergeCell ref="L12:Q12"/>
    <mergeCell ref="L13:Q13"/>
    <mergeCell ref="L10:Q10"/>
    <mergeCell ref="B23:Q23"/>
    <mergeCell ref="B21:Q21"/>
    <mergeCell ref="B22:Q22"/>
    <mergeCell ref="B19:Q19"/>
    <mergeCell ref="G20:Q20"/>
  </mergeCells>
  <printOptions/>
  <pageMargins left="0.75" right="0.75" top="1" bottom="1" header="0.5" footer="0.5"/>
  <pageSetup horizontalDpi="1200" verticalDpi="1200" orientation="landscape" r:id="rId5"/>
  <headerFooter alignWithMargins="0">
    <oddFooter>&amp;L&amp;F&amp;C&amp;A&amp;RPage 3</oddFooter>
  </headerFooter>
  <legacyDrawing r:id="rId4"/>
  <oleObjects>
    <oleObject progId="Equation.3" shapeId="11349087" r:id="rId1"/>
    <oleObject progId="Equation.3" shapeId="11349088" r:id="rId2"/>
    <oleObject progId="Equation.3" shapeId="11349089" r:id="rId3"/>
  </oleObjects>
</worksheet>
</file>

<file path=xl/worksheets/sheet4.xml><?xml version="1.0" encoding="utf-8"?>
<worksheet xmlns="http://schemas.openxmlformats.org/spreadsheetml/2006/main" xmlns:r="http://schemas.openxmlformats.org/officeDocument/2006/relationships">
  <sheetPr codeName="Sheet5"/>
  <dimension ref="A1:V47"/>
  <sheetViews>
    <sheetView showGridLines="0" showZeros="0" zoomScale="85" zoomScaleNormal="85" zoomScalePageLayoutView="0" workbookViewId="0" topLeftCell="A1">
      <selection activeCell="D13" activeCellId="2" sqref="D7 H7:H13 D13"/>
    </sheetView>
  </sheetViews>
  <sheetFormatPr defaultColWidth="15.7109375" defaultRowHeight="27.75" customHeight="1"/>
  <cols>
    <col min="1" max="1" width="1.28515625" style="63" customWidth="1"/>
    <col min="2" max="2" width="30.28125" style="63" customWidth="1"/>
    <col min="3" max="3" width="5.140625" style="63" customWidth="1"/>
    <col min="4" max="4" width="6.7109375" style="63" customWidth="1"/>
    <col min="5" max="5" width="0.9921875" style="63" customWidth="1"/>
    <col min="6" max="6" width="5.140625" style="63" customWidth="1"/>
    <col min="7" max="7" width="0.9921875" style="41" customWidth="1"/>
    <col min="8" max="8" width="6.7109375" style="41" customWidth="1"/>
    <col min="9" max="9" width="0.9921875" style="41" customWidth="1"/>
    <col min="10" max="10" width="5.140625" style="41" customWidth="1"/>
    <col min="11" max="11" width="1.57421875" style="41" customWidth="1"/>
    <col min="12" max="13" width="10.8515625" style="41" customWidth="1"/>
    <col min="14" max="14" width="5.28125" style="41" customWidth="1"/>
    <col min="15" max="15" width="1.7109375" style="41" customWidth="1"/>
    <col min="16" max="16" width="6.7109375" style="41" customWidth="1"/>
    <col min="17" max="17" width="20.57421875" style="63" customWidth="1"/>
    <col min="18" max="18" width="1.28515625" style="63" customWidth="1"/>
    <col min="19" max="19" width="1.7109375" style="63" customWidth="1"/>
    <col min="20" max="20" width="33.8515625" style="63" customWidth="1"/>
    <col min="21" max="21" width="5.57421875" style="63" bestFit="1" customWidth="1"/>
    <col min="22" max="22" width="6.421875" style="63" customWidth="1"/>
    <col min="23" max="23" width="5.421875" style="63" customWidth="1"/>
    <col min="24" max="24" width="6.7109375" style="63" customWidth="1"/>
    <col min="25" max="25" width="7.421875" style="63" customWidth="1"/>
    <col min="26" max="26" width="34.00390625" style="63" customWidth="1"/>
    <col min="27" max="28" width="1.7109375" style="63" customWidth="1"/>
    <col min="29" max="29" width="33.7109375" style="63" customWidth="1"/>
    <col min="30" max="30" width="5.8515625" style="63" customWidth="1"/>
    <col min="31" max="31" width="6.421875" style="63" customWidth="1"/>
    <col min="32" max="32" width="5.421875" style="63" customWidth="1"/>
    <col min="33" max="33" width="6.7109375" style="63" customWidth="1"/>
    <col min="34" max="34" width="7.421875" style="63" customWidth="1"/>
    <col min="35" max="35" width="34.00390625" style="63" customWidth="1"/>
    <col min="36" max="37" width="1.7109375" style="63" customWidth="1"/>
    <col min="38" max="38" width="33.7109375" style="63" customWidth="1"/>
    <col min="39" max="39" width="5.8515625" style="63" customWidth="1"/>
    <col min="40" max="40" width="6.421875" style="63" customWidth="1"/>
    <col min="41" max="41" width="5.421875" style="63" customWidth="1"/>
    <col min="42" max="42" width="6.7109375" style="63" customWidth="1"/>
    <col min="43" max="43" width="7.421875" style="63" customWidth="1"/>
    <col min="44" max="44" width="34.00390625" style="63" customWidth="1"/>
    <col min="45" max="45" width="1.7109375" style="63" customWidth="1"/>
    <col min="46" max="54" width="9.140625" style="63" customWidth="1"/>
    <col min="55" max="16384" width="15.7109375" style="63" customWidth="1"/>
  </cols>
  <sheetData>
    <row r="1" spans="1:22" ht="15" customHeight="1" thickTop="1">
      <c r="A1" s="60"/>
      <c r="B1" s="82" t="s">
        <v>528</v>
      </c>
      <c r="C1" s="216">
        <f>'Basic test data'!L6</f>
        <v>0</v>
      </c>
      <c r="D1" s="216"/>
      <c r="E1" s="216"/>
      <c r="F1" s="216"/>
      <c r="G1" s="216"/>
      <c r="H1" s="216"/>
      <c r="I1" s="61"/>
      <c r="J1" s="62"/>
      <c r="K1" s="62"/>
      <c r="L1" s="62"/>
      <c r="M1" s="62"/>
      <c r="N1" s="145" t="s">
        <v>28</v>
      </c>
      <c r="O1" s="181">
        <v>1</v>
      </c>
      <c r="P1" s="166">
        <v>1</v>
      </c>
      <c r="Q1" s="166"/>
      <c r="R1" s="127">
        <v>1</v>
      </c>
      <c r="S1" s="41"/>
      <c r="T1" s="41"/>
      <c r="U1" s="41"/>
      <c r="V1" s="41"/>
    </row>
    <row r="2" spans="1:20" ht="18" customHeight="1">
      <c r="A2" s="64"/>
      <c r="B2" s="68" t="s">
        <v>441</v>
      </c>
      <c r="C2" s="68"/>
      <c r="D2" s="68"/>
      <c r="E2" s="68"/>
      <c r="F2" s="68"/>
      <c r="G2" s="68"/>
      <c r="H2" s="68"/>
      <c r="I2" s="83"/>
      <c r="J2" s="83"/>
      <c r="K2" s="65"/>
      <c r="L2" s="65"/>
      <c r="M2" s="65"/>
      <c r="N2" s="135" t="s">
        <v>505</v>
      </c>
      <c r="O2" s="135"/>
      <c r="P2" s="167"/>
      <c r="Q2" s="41" t="s">
        <v>493</v>
      </c>
      <c r="R2" s="66"/>
      <c r="T2" s="150"/>
    </row>
    <row r="3" spans="1:18" s="70" customFormat="1" ht="15" customHeight="1">
      <c r="A3" s="67"/>
      <c r="B3" s="63" t="s">
        <v>457</v>
      </c>
      <c r="C3" s="63"/>
      <c r="D3" s="63"/>
      <c r="E3" s="63"/>
      <c r="F3" s="63"/>
      <c r="G3" s="41"/>
      <c r="H3" s="41"/>
      <c r="I3" s="41"/>
      <c r="J3" s="41"/>
      <c r="K3" s="68"/>
      <c r="L3" s="68"/>
      <c r="M3" s="68"/>
      <c r="N3" s="68"/>
      <c r="O3" s="68"/>
      <c r="P3" s="68"/>
      <c r="Q3" s="50"/>
      <c r="R3" s="69"/>
    </row>
    <row r="4" spans="1:18" s="70" customFormat="1" ht="12" customHeight="1">
      <c r="A4" s="71"/>
      <c r="D4" s="210" t="s">
        <v>458</v>
      </c>
      <c r="E4" s="211"/>
      <c r="F4" s="212"/>
      <c r="G4" s="50"/>
      <c r="H4" s="210" t="s">
        <v>460</v>
      </c>
      <c r="I4" s="211"/>
      <c r="J4" s="212"/>
      <c r="R4" s="69"/>
    </row>
    <row r="5" spans="1:18" s="70" customFormat="1" ht="12" customHeight="1">
      <c r="A5" s="71"/>
      <c r="D5" s="213" t="s">
        <v>459</v>
      </c>
      <c r="E5" s="214"/>
      <c r="F5" s="215"/>
      <c r="G5" s="50"/>
      <c r="H5" s="213" t="s">
        <v>459</v>
      </c>
      <c r="I5" s="214"/>
      <c r="J5" s="215"/>
      <c r="R5" s="69"/>
    </row>
    <row r="6" spans="1:18" ht="12" customHeight="1">
      <c r="A6" s="71"/>
      <c r="B6" s="6" t="s">
        <v>22</v>
      </c>
      <c r="C6" s="5" t="s">
        <v>5</v>
      </c>
      <c r="D6" s="87" t="s">
        <v>20</v>
      </c>
      <c r="E6" s="41"/>
      <c r="F6" s="88" t="s">
        <v>21</v>
      </c>
      <c r="H6" s="87" t="s">
        <v>20</v>
      </c>
      <c r="J6" s="88" t="s">
        <v>21</v>
      </c>
      <c r="K6" s="63"/>
      <c r="L6" s="148" t="s">
        <v>527</v>
      </c>
      <c r="M6" s="63"/>
      <c r="N6" s="63"/>
      <c r="O6" s="63"/>
      <c r="P6" s="63"/>
      <c r="R6" s="72"/>
    </row>
    <row r="7" spans="1:18" ht="24" customHeight="1">
      <c r="A7" s="67"/>
      <c r="B7" s="41" t="s">
        <v>522</v>
      </c>
      <c r="C7" s="73" t="s">
        <v>14</v>
      </c>
      <c r="D7" s="158"/>
      <c r="E7" s="90"/>
      <c r="F7" s="93" t="s">
        <v>496</v>
      </c>
      <c r="G7" s="90"/>
      <c r="H7" s="158"/>
      <c r="J7" s="128" t="s">
        <v>497</v>
      </c>
      <c r="K7" s="63"/>
      <c r="L7" s="199"/>
      <c r="M7" s="199"/>
      <c r="N7" s="199"/>
      <c r="O7" s="199"/>
      <c r="P7" s="199"/>
      <c r="Q7" s="199"/>
      <c r="R7" s="72"/>
    </row>
    <row r="8" spans="1:18" ht="24" customHeight="1">
      <c r="A8" s="67"/>
      <c r="B8" s="41" t="s">
        <v>7</v>
      </c>
      <c r="C8" s="73" t="s">
        <v>14</v>
      </c>
      <c r="D8" s="91"/>
      <c r="E8" s="90"/>
      <c r="F8" s="92"/>
      <c r="G8" s="90"/>
      <c r="H8" s="158"/>
      <c r="J8" s="128" t="s">
        <v>498</v>
      </c>
      <c r="K8" s="63"/>
      <c r="L8" s="199"/>
      <c r="M8" s="199"/>
      <c r="N8" s="199"/>
      <c r="O8" s="199"/>
      <c r="P8" s="199"/>
      <c r="Q8" s="199"/>
      <c r="R8" s="72"/>
    </row>
    <row r="9" spans="1:18" ht="24" customHeight="1">
      <c r="A9" s="67"/>
      <c r="B9" s="41" t="s">
        <v>518</v>
      </c>
      <c r="C9" s="73" t="s">
        <v>14</v>
      </c>
      <c r="D9" s="91"/>
      <c r="E9" s="90"/>
      <c r="F9" s="93"/>
      <c r="G9" s="90"/>
      <c r="H9" s="158"/>
      <c r="J9" s="128" t="s">
        <v>499</v>
      </c>
      <c r="K9" s="63"/>
      <c r="L9" s="199"/>
      <c r="M9" s="199"/>
      <c r="N9" s="199"/>
      <c r="O9" s="199"/>
      <c r="P9" s="199"/>
      <c r="Q9" s="199"/>
      <c r="R9" s="72"/>
    </row>
    <row r="10" spans="1:18" ht="24" customHeight="1">
      <c r="A10" s="67"/>
      <c r="B10" s="74" t="s">
        <v>519</v>
      </c>
      <c r="C10" s="73" t="s">
        <v>14</v>
      </c>
      <c r="D10" s="91"/>
      <c r="E10" s="90"/>
      <c r="F10" s="93"/>
      <c r="G10" s="90"/>
      <c r="H10" s="158"/>
      <c r="J10" s="128" t="s">
        <v>500</v>
      </c>
      <c r="K10" s="63"/>
      <c r="L10" s="199"/>
      <c r="M10" s="199"/>
      <c r="N10" s="199"/>
      <c r="O10" s="199"/>
      <c r="P10" s="199"/>
      <c r="Q10" s="199"/>
      <c r="R10" s="72"/>
    </row>
    <row r="11" spans="1:18" ht="24" customHeight="1">
      <c r="A11" s="67"/>
      <c r="B11" s="74" t="s">
        <v>520</v>
      </c>
      <c r="C11" s="73" t="s">
        <v>14</v>
      </c>
      <c r="D11" s="91"/>
      <c r="E11" s="90"/>
      <c r="F11" s="93"/>
      <c r="G11" s="90"/>
      <c r="H11" s="158"/>
      <c r="J11" s="128" t="s">
        <v>501</v>
      </c>
      <c r="K11" s="63"/>
      <c r="L11" s="199"/>
      <c r="M11" s="199"/>
      <c r="N11" s="199"/>
      <c r="O11" s="199"/>
      <c r="P11" s="199"/>
      <c r="Q11" s="199"/>
      <c r="R11" s="72"/>
    </row>
    <row r="12" spans="1:18" ht="24" customHeight="1">
      <c r="A12" s="67"/>
      <c r="B12" s="74" t="s">
        <v>521</v>
      </c>
      <c r="C12" s="73" t="s">
        <v>14</v>
      </c>
      <c r="D12" s="91"/>
      <c r="E12" s="90"/>
      <c r="F12" s="93"/>
      <c r="G12" s="90"/>
      <c r="H12" s="158"/>
      <c r="J12" s="128" t="s">
        <v>502</v>
      </c>
      <c r="K12" s="63"/>
      <c r="L12" s="199"/>
      <c r="M12" s="199"/>
      <c r="N12" s="199"/>
      <c r="O12" s="199"/>
      <c r="P12" s="199"/>
      <c r="Q12" s="199"/>
      <c r="R12" s="72"/>
    </row>
    <row r="13" spans="1:18" ht="24" customHeight="1">
      <c r="A13" s="67"/>
      <c r="B13" s="41" t="s">
        <v>446</v>
      </c>
      <c r="C13" s="73" t="s">
        <v>19</v>
      </c>
      <c r="D13" s="159"/>
      <c r="E13" s="94"/>
      <c r="F13" s="129" t="s">
        <v>503</v>
      </c>
      <c r="G13" s="90"/>
      <c r="H13" s="159"/>
      <c r="I13" s="89"/>
      <c r="J13" s="130" t="s">
        <v>504</v>
      </c>
      <c r="K13" s="63"/>
      <c r="L13" s="199"/>
      <c r="M13" s="199"/>
      <c r="N13" s="199"/>
      <c r="O13" s="199"/>
      <c r="P13" s="199"/>
      <c r="Q13" s="199"/>
      <c r="R13" s="72"/>
    </row>
    <row r="14" spans="1:21" ht="14.25" customHeight="1">
      <c r="A14" s="67"/>
      <c r="B14" s="86" t="s">
        <v>3</v>
      </c>
      <c r="D14" s="95"/>
      <c r="E14" s="95"/>
      <c r="F14" s="217" t="s">
        <v>517</v>
      </c>
      <c r="G14" s="217"/>
      <c r="H14" s="217"/>
      <c r="I14" s="217"/>
      <c r="J14" s="217"/>
      <c r="K14" s="86" t="s">
        <v>3</v>
      </c>
      <c r="L14" s="86"/>
      <c r="M14" s="86"/>
      <c r="P14" s="144"/>
      <c r="Q14" s="147" t="s">
        <v>517</v>
      </c>
      <c r="R14" s="72"/>
      <c r="S14" s="147"/>
      <c r="T14" s="147"/>
      <c r="U14" s="147"/>
    </row>
    <row r="15" spans="1:21" ht="24.75" customHeight="1">
      <c r="A15" s="67"/>
      <c r="B15" s="75" t="s">
        <v>469</v>
      </c>
      <c r="C15" s="76" t="s">
        <v>14</v>
      </c>
      <c r="D15" s="160">
        <f>IF(ISBLANK(H9)=TRUE,"",SUM(H9:H12)-SUM('Basic test data'!M13:M16))</f>
      </c>
      <c r="E15" s="95"/>
      <c r="F15" s="218" t="s">
        <v>447</v>
      </c>
      <c r="G15" s="218"/>
      <c r="H15" s="218"/>
      <c r="I15" s="218"/>
      <c r="J15" s="218"/>
      <c r="L15" s="77" t="s">
        <v>470</v>
      </c>
      <c r="M15" s="151"/>
      <c r="N15" s="76" t="s">
        <v>471</v>
      </c>
      <c r="O15" s="76"/>
      <c r="P15" s="162">
        <f>IF(ISBLANK(H9)=TRUE,"",1000*D17/D15)</f>
      </c>
      <c r="Q15" s="132"/>
      <c r="R15" s="72"/>
      <c r="S15" s="146"/>
      <c r="T15" s="146"/>
      <c r="U15" s="146"/>
    </row>
    <row r="16" spans="1:21" ht="24.75" customHeight="1">
      <c r="A16" s="67"/>
      <c r="B16" s="63" t="s">
        <v>472</v>
      </c>
      <c r="C16" s="76" t="s">
        <v>14</v>
      </c>
      <c r="D16" s="161">
        <f>IF(ISBLANK(H8)=TRUE,"",H8-'Basic test data'!$M$17)</f>
      </c>
      <c r="E16" s="95"/>
      <c r="F16" s="220" t="s">
        <v>523</v>
      </c>
      <c r="G16" s="219"/>
      <c r="H16" s="219"/>
      <c r="I16" s="219"/>
      <c r="J16" s="219"/>
      <c r="L16" s="77" t="s">
        <v>473</v>
      </c>
      <c r="M16" s="151"/>
      <c r="N16" s="76" t="s">
        <v>19</v>
      </c>
      <c r="O16" s="76"/>
      <c r="P16" s="161">
        <f>IF(ISBLANK(H13)=TRUE,"",H13-D13)</f>
      </c>
      <c r="Q16" s="143" t="s">
        <v>524</v>
      </c>
      <c r="R16" s="72"/>
      <c r="S16" s="143"/>
      <c r="T16" s="143"/>
      <c r="U16" s="143"/>
    </row>
    <row r="17" spans="1:20" ht="24.75" customHeight="1">
      <c r="A17" s="67"/>
      <c r="B17" s="41" t="s">
        <v>4</v>
      </c>
      <c r="C17" s="76" t="s">
        <v>14</v>
      </c>
      <c r="D17" s="161">
        <f>IF(ISBLANK(H8)=TRUE,"",(D7-H7)*(1-1.12*'Basic test data'!$D$14)-1.5*D16)</f>
      </c>
      <c r="E17" s="95"/>
      <c r="F17" s="218"/>
      <c r="G17" s="219"/>
      <c r="H17" s="219"/>
      <c r="I17" s="219"/>
      <c r="J17" s="219"/>
      <c r="K17" s="63"/>
      <c r="Q17" s="41"/>
      <c r="R17" s="72"/>
      <c r="T17" s="132"/>
    </row>
    <row r="18" spans="1:18" ht="6" customHeight="1">
      <c r="A18" s="67"/>
      <c r="I18" s="63"/>
      <c r="J18" s="63"/>
      <c r="K18" s="63"/>
      <c r="L18" s="63"/>
      <c r="M18" s="63"/>
      <c r="N18" s="63"/>
      <c r="O18" s="63"/>
      <c r="P18" s="63"/>
      <c r="R18" s="72"/>
    </row>
    <row r="19" spans="1:18" ht="18" customHeight="1">
      <c r="A19" s="67"/>
      <c r="B19" s="206" t="s">
        <v>525</v>
      </c>
      <c r="C19" s="207"/>
      <c r="D19" s="207"/>
      <c r="E19" s="207"/>
      <c r="F19" s="207"/>
      <c r="G19" s="207"/>
      <c r="H19" s="207"/>
      <c r="I19" s="207"/>
      <c r="J19" s="207"/>
      <c r="K19" s="207"/>
      <c r="L19" s="207"/>
      <c r="M19" s="207"/>
      <c r="N19" s="207"/>
      <c r="O19" s="207"/>
      <c r="P19" s="207"/>
      <c r="Q19" s="208"/>
      <c r="R19" s="72"/>
    </row>
    <row r="20" spans="1:18" ht="21.75" customHeight="1">
      <c r="A20" s="67"/>
      <c r="B20" s="149" t="s">
        <v>526</v>
      </c>
      <c r="C20" s="115"/>
      <c r="D20" s="115"/>
      <c r="E20" s="115"/>
      <c r="F20" s="115"/>
      <c r="G20" s="204"/>
      <c r="H20" s="204"/>
      <c r="I20" s="204"/>
      <c r="J20" s="204"/>
      <c r="K20" s="204"/>
      <c r="L20" s="204"/>
      <c r="M20" s="204"/>
      <c r="N20" s="204"/>
      <c r="O20" s="204"/>
      <c r="P20" s="204"/>
      <c r="Q20" s="205"/>
      <c r="R20" s="72"/>
    </row>
    <row r="21" spans="1:18" ht="21.75" customHeight="1">
      <c r="A21" s="67"/>
      <c r="B21" s="203"/>
      <c r="C21" s="204"/>
      <c r="D21" s="204"/>
      <c r="E21" s="204"/>
      <c r="F21" s="204"/>
      <c r="G21" s="204"/>
      <c r="H21" s="204"/>
      <c r="I21" s="204"/>
      <c r="J21" s="204"/>
      <c r="K21" s="204"/>
      <c r="L21" s="204"/>
      <c r="M21" s="204"/>
      <c r="N21" s="204"/>
      <c r="O21" s="204"/>
      <c r="P21" s="204"/>
      <c r="Q21" s="205"/>
      <c r="R21" s="72"/>
    </row>
    <row r="22" spans="1:18" ht="21.75" customHeight="1">
      <c r="A22" s="67"/>
      <c r="B22" s="203"/>
      <c r="C22" s="204"/>
      <c r="D22" s="204"/>
      <c r="E22" s="204"/>
      <c r="F22" s="204"/>
      <c r="G22" s="204"/>
      <c r="H22" s="204"/>
      <c r="I22" s="204"/>
      <c r="J22" s="204"/>
      <c r="K22" s="204"/>
      <c r="L22" s="204"/>
      <c r="M22" s="204"/>
      <c r="N22" s="204"/>
      <c r="O22" s="204"/>
      <c r="P22" s="204"/>
      <c r="Q22" s="205"/>
      <c r="R22" s="72"/>
    </row>
    <row r="23" spans="1:18" ht="21.75" customHeight="1">
      <c r="A23" s="67"/>
      <c r="B23" s="200"/>
      <c r="C23" s="201"/>
      <c r="D23" s="201"/>
      <c r="E23" s="201"/>
      <c r="F23" s="201"/>
      <c r="G23" s="201"/>
      <c r="H23" s="201"/>
      <c r="I23" s="201"/>
      <c r="J23" s="201"/>
      <c r="K23" s="201"/>
      <c r="L23" s="201"/>
      <c r="M23" s="201"/>
      <c r="N23" s="201"/>
      <c r="O23" s="201"/>
      <c r="P23" s="201"/>
      <c r="Q23" s="202"/>
      <c r="R23" s="72"/>
    </row>
    <row r="24" spans="1:18" ht="18" customHeight="1" thickBot="1">
      <c r="A24" s="78"/>
      <c r="B24" s="209"/>
      <c r="C24" s="209"/>
      <c r="D24" s="209"/>
      <c r="E24" s="209"/>
      <c r="F24" s="209"/>
      <c r="G24" s="209"/>
      <c r="H24" s="209"/>
      <c r="I24" s="209"/>
      <c r="J24" s="209"/>
      <c r="K24" s="209"/>
      <c r="L24" s="209"/>
      <c r="M24" s="209"/>
      <c r="N24" s="209"/>
      <c r="O24" s="209"/>
      <c r="P24" s="209"/>
      <c r="Q24" s="209"/>
      <c r="R24" s="79"/>
    </row>
    <row r="25" spans="7:16" ht="19.5" customHeight="1" thickTop="1">
      <c r="G25" s="63"/>
      <c r="H25" s="63"/>
      <c r="I25" s="63"/>
      <c r="J25" s="63"/>
      <c r="K25" s="63"/>
      <c r="L25" s="63"/>
      <c r="M25" s="63"/>
      <c r="N25" s="63"/>
      <c r="O25" s="63"/>
      <c r="P25" s="63"/>
    </row>
    <row r="26" spans="10:16" ht="19.5" customHeight="1">
      <c r="J26" s="63"/>
      <c r="K26" s="63"/>
      <c r="L26" s="63"/>
      <c r="M26" s="63"/>
      <c r="N26" s="63"/>
      <c r="O26" s="63"/>
      <c r="P26" s="63"/>
    </row>
    <row r="27" spans="10:16" ht="100.5" customHeight="1">
      <c r="J27" s="63"/>
      <c r="K27" s="63"/>
      <c r="L27" s="63"/>
      <c r="M27" s="63"/>
      <c r="N27" s="63"/>
      <c r="O27" s="63"/>
      <c r="P27" s="63"/>
    </row>
    <row r="28" spans="10:16" ht="19.5" customHeight="1">
      <c r="J28" s="63"/>
      <c r="K28" s="63"/>
      <c r="L28" s="63"/>
      <c r="M28" s="63"/>
      <c r="N28" s="63"/>
      <c r="O28" s="63"/>
      <c r="P28" s="63"/>
    </row>
    <row r="29" spans="10:16" ht="19.5" customHeight="1">
      <c r="J29" s="63"/>
      <c r="K29" s="63"/>
      <c r="L29" s="63"/>
      <c r="M29" s="63"/>
      <c r="N29" s="63"/>
      <c r="O29" s="63"/>
      <c r="P29" s="63"/>
    </row>
    <row r="30" spans="10:16" ht="19.5" customHeight="1">
      <c r="J30" s="63"/>
      <c r="K30" s="63"/>
      <c r="L30" s="63"/>
      <c r="M30" s="63"/>
      <c r="N30" s="63"/>
      <c r="O30" s="63"/>
      <c r="P30" s="63"/>
    </row>
    <row r="31" spans="10:16" ht="18.75" customHeight="1">
      <c r="J31" s="63"/>
      <c r="K31" s="63"/>
      <c r="L31" s="63"/>
      <c r="M31" s="63"/>
      <c r="N31" s="63"/>
      <c r="O31" s="63"/>
      <c r="P31" s="63"/>
    </row>
    <row r="32" spans="10:16" ht="27.75" customHeight="1">
      <c r="J32" s="63"/>
      <c r="K32" s="63"/>
      <c r="L32" s="63"/>
      <c r="M32" s="63"/>
      <c r="N32" s="63"/>
      <c r="O32" s="63"/>
      <c r="P32" s="63"/>
    </row>
    <row r="33" spans="10:16" ht="27.75" customHeight="1">
      <c r="J33" s="63"/>
      <c r="K33" s="63"/>
      <c r="L33" s="63"/>
      <c r="M33" s="63"/>
      <c r="N33" s="63"/>
      <c r="O33" s="63"/>
      <c r="P33" s="63"/>
    </row>
    <row r="34" spans="10:16" ht="27.75" customHeight="1">
      <c r="J34" s="63"/>
      <c r="K34" s="63"/>
      <c r="L34" s="63"/>
      <c r="M34" s="63"/>
      <c r="N34" s="63"/>
      <c r="O34" s="63"/>
      <c r="P34" s="63"/>
    </row>
    <row r="35" spans="10:16" ht="27.75" customHeight="1">
      <c r="J35" s="63"/>
      <c r="K35" s="63"/>
      <c r="L35" s="63"/>
      <c r="M35" s="63"/>
      <c r="N35" s="63"/>
      <c r="O35" s="63"/>
      <c r="P35" s="63"/>
    </row>
    <row r="36" spans="10:16" ht="27.75" customHeight="1">
      <c r="J36" s="63"/>
      <c r="K36" s="63"/>
      <c r="L36" s="63"/>
      <c r="M36" s="63"/>
      <c r="N36" s="63"/>
      <c r="O36" s="63"/>
      <c r="P36" s="63"/>
    </row>
    <row r="37" spans="10:16" ht="27.75" customHeight="1">
      <c r="J37" s="63"/>
      <c r="K37" s="63"/>
      <c r="L37" s="63"/>
      <c r="M37" s="63"/>
      <c r="N37" s="63"/>
      <c r="O37" s="63"/>
      <c r="P37" s="63"/>
    </row>
    <row r="38" spans="10:16" ht="27.75" customHeight="1">
      <c r="J38" s="63"/>
      <c r="K38" s="63"/>
      <c r="L38" s="63"/>
      <c r="M38" s="63"/>
      <c r="N38" s="63"/>
      <c r="O38" s="63"/>
      <c r="P38" s="63"/>
    </row>
    <row r="39" spans="9:16" ht="27.75" customHeight="1">
      <c r="I39" s="63"/>
      <c r="J39" s="63"/>
      <c r="K39" s="63"/>
      <c r="L39" s="63"/>
      <c r="M39" s="63"/>
      <c r="N39" s="63"/>
      <c r="O39" s="63"/>
      <c r="P39" s="63"/>
    </row>
    <row r="40" spans="9:16" ht="27.75" customHeight="1">
      <c r="I40" s="63"/>
      <c r="J40" s="63"/>
      <c r="K40" s="63"/>
      <c r="L40" s="63"/>
      <c r="M40" s="63"/>
      <c r="N40" s="63"/>
      <c r="O40" s="63"/>
      <c r="P40" s="63"/>
    </row>
    <row r="41" spans="7:16" ht="27.75" customHeight="1">
      <c r="G41" s="63"/>
      <c r="H41" s="63"/>
      <c r="I41" s="63"/>
      <c r="J41" s="63"/>
      <c r="K41" s="63"/>
      <c r="L41" s="63"/>
      <c r="M41" s="63"/>
      <c r="N41" s="63"/>
      <c r="O41" s="63"/>
      <c r="P41" s="63"/>
    </row>
    <row r="42" spans="7:16" ht="27.75" customHeight="1">
      <c r="G42" s="63"/>
      <c r="H42" s="63"/>
      <c r="I42" s="63"/>
      <c r="J42" s="63"/>
      <c r="K42" s="63"/>
      <c r="L42" s="63"/>
      <c r="M42" s="63"/>
      <c r="N42" s="63"/>
      <c r="O42" s="63"/>
      <c r="P42" s="63"/>
    </row>
    <row r="43" spans="3:16" ht="27.75" customHeight="1">
      <c r="C43" s="74"/>
      <c r="D43" s="80"/>
      <c r="E43" s="41"/>
      <c r="F43" s="41"/>
      <c r="J43" s="63"/>
      <c r="K43" s="63"/>
      <c r="L43" s="63"/>
      <c r="M43" s="63"/>
      <c r="N43" s="63"/>
      <c r="O43" s="63"/>
      <c r="P43" s="63"/>
    </row>
    <row r="44" spans="2:16" ht="27.75" customHeight="1">
      <c r="B44" s="81"/>
      <c r="C44" s="74"/>
      <c r="D44" s="41"/>
      <c r="G44" s="63"/>
      <c r="H44" s="63"/>
      <c r="I44" s="63"/>
      <c r="J44" s="63"/>
      <c r="K44" s="63"/>
      <c r="L44" s="63"/>
      <c r="M44" s="63"/>
      <c r="N44" s="63"/>
      <c r="O44" s="63"/>
      <c r="P44" s="63"/>
    </row>
    <row r="45" spans="10:16" ht="27.75" customHeight="1">
      <c r="J45" s="63"/>
      <c r="K45" s="63"/>
      <c r="L45" s="63"/>
      <c r="M45" s="63"/>
      <c r="N45" s="63"/>
      <c r="O45" s="63"/>
      <c r="P45" s="63"/>
    </row>
    <row r="46" spans="10:16" ht="27.75" customHeight="1">
      <c r="J46" s="63"/>
      <c r="K46" s="63"/>
      <c r="L46" s="63"/>
      <c r="M46" s="63"/>
      <c r="N46" s="63"/>
      <c r="O46" s="63"/>
      <c r="P46" s="63"/>
    </row>
    <row r="47" spans="10:16" ht="27.75" customHeight="1">
      <c r="J47" s="63"/>
      <c r="K47" s="63"/>
      <c r="L47" s="63"/>
      <c r="M47" s="63"/>
      <c r="N47" s="63"/>
      <c r="O47" s="63"/>
      <c r="P47" s="63"/>
    </row>
  </sheetData>
  <sheetProtection/>
  <mergeCells count="22">
    <mergeCell ref="B22:Q22"/>
    <mergeCell ref="B23:Q23"/>
    <mergeCell ref="B24:Q24"/>
    <mergeCell ref="F17:J17"/>
    <mergeCell ref="B19:Q19"/>
    <mergeCell ref="G20:Q20"/>
    <mergeCell ref="B21:Q21"/>
    <mergeCell ref="F16:J16"/>
    <mergeCell ref="L7:Q7"/>
    <mergeCell ref="L8:Q8"/>
    <mergeCell ref="L9:Q9"/>
    <mergeCell ref="L10:Q10"/>
    <mergeCell ref="L11:Q11"/>
    <mergeCell ref="L12:Q12"/>
    <mergeCell ref="L13:Q13"/>
    <mergeCell ref="F14:J14"/>
    <mergeCell ref="C1:H1"/>
    <mergeCell ref="D4:F4"/>
    <mergeCell ref="D5:F5"/>
    <mergeCell ref="H4:J4"/>
    <mergeCell ref="H5:J5"/>
    <mergeCell ref="F15:J15"/>
  </mergeCells>
  <printOptions/>
  <pageMargins left="0.75" right="0.75" top="1" bottom="1" header="0.5" footer="0.5"/>
  <pageSetup horizontalDpi="1200" verticalDpi="1200" orientation="landscape" r:id="rId5"/>
  <headerFooter alignWithMargins="0">
    <oddFooter>&amp;L&amp;F&amp;C&amp;A&amp;RPage 4</oddFooter>
  </headerFooter>
  <legacyDrawing r:id="rId4"/>
  <oleObjects>
    <oleObject progId="Equation.3" shapeId="12436778" r:id="rId1"/>
    <oleObject progId="Equation.3" shapeId="12436779" r:id="rId2"/>
    <oleObject progId="Equation.3" shapeId="12436780" r:id="rId3"/>
  </oleObjects>
</worksheet>
</file>

<file path=xl/worksheets/sheet5.xml><?xml version="1.0" encoding="utf-8"?>
<worksheet xmlns="http://schemas.openxmlformats.org/spreadsheetml/2006/main" xmlns:r="http://schemas.openxmlformats.org/officeDocument/2006/relationships">
  <sheetPr codeName="Sheet6"/>
  <dimension ref="A1:V47"/>
  <sheetViews>
    <sheetView showGridLines="0" showZeros="0" zoomScale="85" zoomScaleNormal="85" zoomScalePageLayoutView="0" workbookViewId="0" topLeftCell="A1">
      <selection activeCell="H7" activeCellId="2" sqref="D13 D7 H7:H13"/>
    </sheetView>
  </sheetViews>
  <sheetFormatPr defaultColWidth="15.7109375" defaultRowHeight="27.75" customHeight="1"/>
  <cols>
    <col min="1" max="1" width="1.28515625" style="63" customWidth="1"/>
    <col min="2" max="2" width="30.28125" style="63" customWidth="1"/>
    <col min="3" max="3" width="5.140625" style="63" customWidth="1"/>
    <col min="4" max="4" width="6.7109375" style="63" customWidth="1"/>
    <col min="5" max="5" width="0.9921875" style="63" customWidth="1"/>
    <col min="6" max="6" width="5.140625" style="63" customWidth="1"/>
    <col min="7" max="7" width="0.9921875" style="41" customWidth="1"/>
    <col min="8" max="8" width="6.7109375" style="41" customWidth="1"/>
    <col min="9" max="9" width="0.9921875" style="41" customWidth="1"/>
    <col min="10" max="10" width="5.140625" style="41" customWidth="1"/>
    <col min="11" max="11" width="1.57421875" style="41" customWidth="1"/>
    <col min="12" max="13" width="10.8515625" style="41" customWidth="1"/>
    <col min="14" max="14" width="5.28125" style="41" customWidth="1"/>
    <col min="15" max="15" width="1.7109375" style="41" customWidth="1"/>
    <col min="16" max="16" width="6.7109375" style="41" customWidth="1"/>
    <col min="17" max="17" width="20.57421875" style="63" customWidth="1"/>
    <col min="18" max="18" width="1.28515625" style="63" customWidth="1"/>
    <col min="19" max="19" width="1.7109375" style="63" customWidth="1"/>
    <col min="20" max="20" width="33.8515625" style="63" customWidth="1"/>
    <col min="21" max="21" width="5.57421875" style="63" bestFit="1" customWidth="1"/>
    <col min="22" max="22" width="6.421875" style="63" customWidth="1"/>
    <col min="23" max="23" width="5.421875" style="63" customWidth="1"/>
    <col min="24" max="24" width="6.7109375" style="63" customWidth="1"/>
    <col min="25" max="25" width="7.421875" style="63" customWidth="1"/>
    <col min="26" max="26" width="34.00390625" style="63" customWidth="1"/>
    <col min="27" max="28" width="1.7109375" style="63" customWidth="1"/>
    <col min="29" max="29" width="33.7109375" style="63" customWidth="1"/>
    <col min="30" max="30" width="5.8515625" style="63" customWidth="1"/>
    <col min="31" max="31" width="6.421875" style="63" customWidth="1"/>
    <col min="32" max="32" width="5.421875" style="63" customWidth="1"/>
    <col min="33" max="33" width="6.7109375" style="63" customWidth="1"/>
    <col min="34" max="34" width="7.421875" style="63" customWidth="1"/>
    <col min="35" max="35" width="34.00390625" style="63" customWidth="1"/>
    <col min="36" max="37" width="1.7109375" style="63" customWidth="1"/>
    <col min="38" max="38" width="33.7109375" style="63" customWidth="1"/>
    <col min="39" max="39" width="5.8515625" style="63" customWidth="1"/>
    <col min="40" max="40" width="6.421875" style="63" customWidth="1"/>
    <col min="41" max="41" width="5.421875" style="63" customWidth="1"/>
    <col min="42" max="42" width="6.7109375" style="63" customWidth="1"/>
    <col min="43" max="43" width="7.421875" style="63" customWidth="1"/>
    <col min="44" max="44" width="34.00390625" style="63" customWidth="1"/>
    <col min="45" max="45" width="1.7109375" style="63" customWidth="1"/>
    <col min="46" max="54" width="9.140625" style="63" customWidth="1"/>
    <col min="55" max="16384" width="15.7109375" style="63" customWidth="1"/>
  </cols>
  <sheetData>
    <row r="1" spans="1:22" ht="15" customHeight="1" thickTop="1">
      <c r="A1" s="60"/>
      <c r="B1" s="82" t="s">
        <v>529</v>
      </c>
      <c r="C1" s="216">
        <f>'Basic test data'!L6</f>
        <v>0</v>
      </c>
      <c r="D1" s="216"/>
      <c r="E1" s="216"/>
      <c r="F1" s="216"/>
      <c r="G1" s="216"/>
      <c r="H1" s="216"/>
      <c r="I1" s="61"/>
      <c r="J1" s="62"/>
      <c r="K1" s="62"/>
      <c r="L1" s="62"/>
      <c r="M1" s="62"/>
      <c r="N1" s="145" t="s">
        <v>28</v>
      </c>
      <c r="O1" s="181">
        <v>1</v>
      </c>
      <c r="P1" s="166">
        <v>1</v>
      </c>
      <c r="Q1" s="166"/>
      <c r="R1" s="127">
        <v>1</v>
      </c>
      <c r="S1" s="41"/>
      <c r="T1" s="41"/>
      <c r="U1" s="41"/>
      <c r="V1" s="41"/>
    </row>
    <row r="2" spans="1:20" ht="18" customHeight="1">
      <c r="A2" s="64"/>
      <c r="B2" s="68" t="s">
        <v>441</v>
      </c>
      <c r="C2" s="68"/>
      <c r="D2" s="68"/>
      <c r="E2" s="68"/>
      <c r="F2" s="68"/>
      <c r="G2" s="68"/>
      <c r="H2" s="68"/>
      <c r="I2" s="83"/>
      <c r="J2" s="83"/>
      <c r="K2" s="65"/>
      <c r="L2" s="65"/>
      <c r="M2" s="65"/>
      <c r="N2" s="135" t="s">
        <v>505</v>
      </c>
      <c r="O2" s="135"/>
      <c r="P2" s="167"/>
      <c r="Q2" s="41" t="s">
        <v>493</v>
      </c>
      <c r="R2" s="66"/>
      <c r="T2" s="150"/>
    </row>
    <row r="3" spans="1:18" s="70" customFormat="1" ht="15" customHeight="1">
      <c r="A3" s="67"/>
      <c r="B3" s="63" t="s">
        <v>457</v>
      </c>
      <c r="C3" s="63"/>
      <c r="D3" s="63"/>
      <c r="E3" s="63"/>
      <c r="F3" s="63"/>
      <c r="G3" s="41"/>
      <c r="H3" s="41"/>
      <c r="I3" s="41"/>
      <c r="J3" s="41"/>
      <c r="K3" s="68"/>
      <c r="L3" s="68"/>
      <c r="M3" s="68"/>
      <c r="N3" s="68"/>
      <c r="O3" s="68"/>
      <c r="P3" s="68"/>
      <c r="Q3" s="50"/>
      <c r="R3" s="69"/>
    </row>
    <row r="4" spans="1:18" s="70" customFormat="1" ht="12" customHeight="1">
      <c r="A4" s="71"/>
      <c r="D4" s="210" t="s">
        <v>458</v>
      </c>
      <c r="E4" s="211"/>
      <c r="F4" s="212"/>
      <c r="G4" s="50"/>
      <c r="H4" s="210" t="s">
        <v>460</v>
      </c>
      <c r="I4" s="211"/>
      <c r="J4" s="212"/>
      <c r="R4" s="69"/>
    </row>
    <row r="5" spans="1:18" s="70" customFormat="1" ht="12" customHeight="1">
      <c r="A5" s="71"/>
      <c r="D5" s="213" t="s">
        <v>459</v>
      </c>
      <c r="E5" s="214"/>
      <c r="F5" s="215"/>
      <c r="G5" s="50"/>
      <c r="H5" s="213" t="s">
        <v>459</v>
      </c>
      <c r="I5" s="214"/>
      <c r="J5" s="215"/>
      <c r="R5" s="69"/>
    </row>
    <row r="6" spans="1:18" ht="12" customHeight="1">
      <c r="A6" s="71"/>
      <c r="B6" s="6" t="s">
        <v>22</v>
      </c>
      <c r="C6" s="5" t="s">
        <v>5</v>
      </c>
      <c r="D6" s="87" t="s">
        <v>20</v>
      </c>
      <c r="E6" s="41"/>
      <c r="F6" s="88" t="s">
        <v>21</v>
      </c>
      <c r="H6" s="87" t="s">
        <v>20</v>
      </c>
      <c r="J6" s="88" t="s">
        <v>21</v>
      </c>
      <c r="K6" s="63"/>
      <c r="L6" s="148" t="s">
        <v>527</v>
      </c>
      <c r="M6" s="63"/>
      <c r="N6" s="63"/>
      <c r="O6" s="63"/>
      <c r="P6" s="63"/>
      <c r="R6" s="72"/>
    </row>
    <row r="7" spans="1:18" ht="24" customHeight="1">
      <c r="A7" s="67"/>
      <c r="B7" s="41" t="s">
        <v>522</v>
      </c>
      <c r="C7" s="73" t="s">
        <v>14</v>
      </c>
      <c r="D7" s="158"/>
      <c r="E7" s="90"/>
      <c r="F7" s="93" t="s">
        <v>496</v>
      </c>
      <c r="G7" s="90"/>
      <c r="H7" s="158"/>
      <c r="J7" s="128" t="s">
        <v>497</v>
      </c>
      <c r="K7" s="63"/>
      <c r="L7" s="199"/>
      <c r="M7" s="199"/>
      <c r="N7" s="199"/>
      <c r="O7" s="199"/>
      <c r="P7" s="199"/>
      <c r="Q7" s="199"/>
      <c r="R7" s="72"/>
    </row>
    <row r="8" spans="1:18" ht="24" customHeight="1">
      <c r="A8" s="67"/>
      <c r="B8" s="41" t="s">
        <v>7</v>
      </c>
      <c r="C8" s="73" t="s">
        <v>14</v>
      </c>
      <c r="D8" s="91"/>
      <c r="E8" s="90"/>
      <c r="F8" s="92"/>
      <c r="G8" s="90"/>
      <c r="H8" s="158"/>
      <c r="J8" s="128" t="s">
        <v>498</v>
      </c>
      <c r="K8" s="63"/>
      <c r="L8" s="199"/>
      <c r="M8" s="199"/>
      <c r="N8" s="199"/>
      <c r="O8" s="199"/>
      <c r="P8" s="199"/>
      <c r="Q8" s="199"/>
      <c r="R8" s="72"/>
    </row>
    <row r="9" spans="1:18" ht="24" customHeight="1">
      <c r="A9" s="67"/>
      <c r="B9" s="41" t="s">
        <v>518</v>
      </c>
      <c r="C9" s="73" t="s">
        <v>14</v>
      </c>
      <c r="D9" s="91"/>
      <c r="E9" s="90"/>
      <c r="F9" s="93"/>
      <c r="G9" s="90"/>
      <c r="H9" s="158"/>
      <c r="J9" s="128" t="s">
        <v>499</v>
      </c>
      <c r="K9" s="63"/>
      <c r="L9" s="199"/>
      <c r="M9" s="199"/>
      <c r="N9" s="199"/>
      <c r="O9" s="199"/>
      <c r="P9" s="199"/>
      <c r="Q9" s="199"/>
      <c r="R9" s="72"/>
    </row>
    <row r="10" spans="1:18" ht="24" customHeight="1">
      <c r="A10" s="67"/>
      <c r="B10" s="74" t="s">
        <v>519</v>
      </c>
      <c r="C10" s="73" t="s">
        <v>14</v>
      </c>
      <c r="D10" s="91"/>
      <c r="E10" s="90"/>
      <c r="F10" s="93"/>
      <c r="G10" s="90"/>
      <c r="H10" s="158"/>
      <c r="J10" s="128" t="s">
        <v>500</v>
      </c>
      <c r="K10" s="63"/>
      <c r="L10" s="199"/>
      <c r="M10" s="199"/>
      <c r="N10" s="199"/>
      <c r="O10" s="199"/>
      <c r="P10" s="199"/>
      <c r="Q10" s="199"/>
      <c r="R10" s="72"/>
    </row>
    <row r="11" spans="1:18" ht="24" customHeight="1">
      <c r="A11" s="67"/>
      <c r="B11" s="74" t="s">
        <v>520</v>
      </c>
      <c r="C11" s="73" t="s">
        <v>14</v>
      </c>
      <c r="D11" s="91"/>
      <c r="E11" s="90"/>
      <c r="F11" s="93"/>
      <c r="G11" s="90"/>
      <c r="H11" s="158"/>
      <c r="J11" s="128" t="s">
        <v>501</v>
      </c>
      <c r="K11" s="63"/>
      <c r="L11" s="199"/>
      <c r="M11" s="199"/>
      <c r="N11" s="199"/>
      <c r="O11" s="199"/>
      <c r="P11" s="199"/>
      <c r="Q11" s="199"/>
      <c r="R11" s="72"/>
    </row>
    <row r="12" spans="1:18" ht="24" customHeight="1">
      <c r="A12" s="67"/>
      <c r="B12" s="74" t="s">
        <v>521</v>
      </c>
      <c r="C12" s="73" t="s">
        <v>14</v>
      </c>
      <c r="D12" s="91"/>
      <c r="E12" s="90"/>
      <c r="F12" s="93"/>
      <c r="G12" s="90"/>
      <c r="H12" s="158"/>
      <c r="J12" s="128" t="s">
        <v>502</v>
      </c>
      <c r="K12" s="63"/>
      <c r="L12" s="199"/>
      <c r="M12" s="199"/>
      <c r="N12" s="199"/>
      <c r="O12" s="199"/>
      <c r="P12" s="199"/>
      <c r="Q12" s="199"/>
      <c r="R12" s="72"/>
    </row>
    <row r="13" spans="1:18" ht="24" customHeight="1">
      <c r="A13" s="67"/>
      <c r="B13" s="41" t="s">
        <v>446</v>
      </c>
      <c r="C13" s="73" t="s">
        <v>19</v>
      </c>
      <c r="D13" s="159"/>
      <c r="E13" s="94"/>
      <c r="F13" s="129" t="s">
        <v>503</v>
      </c>
      <c r="G13" s="90"/>
      <c r="H13" s="159"/>
      <c r="I13" s="89"/>
      <c r="J13" s="130" t="s">
        <v>504</v>
      </c>
      <c r="K13" s="63"/>
      <c r="L13" s="199"/>
      <c r="M13" s="199"/>
      <c r="N13" s="199"/>
      <c r="O13" s="199"/>
      <c r="P13" s="199"/>
      <c r="Q13" s="199"/>
      <c r="R13" s="72"/>
    </row>
    <row r="14" spans="1:21" ht="14.25" customHeight="1">
      <c r="A14" s="67"/>
      <c r="B14" s="86" t="s">
        <v>3</v>
      </c>
      <c r="D14" s="95"/>
      <c r="E14" s="95"/>
      <c r="F14" s="217" t="s">
        <v>517</v>
      </c>
      <c r="G14" s="217"/>
      <c r="H14" s="217"/>
      <c r="I14" s="217"/>
      <c r="J14" s="217"/>
      <c r="K14" s="86" t="s">
        <v>3</v>
      </c>
      <c r="L14" s="86"/>
      <c r="M14" s="86"/>
      <c r="P14" s="144"/>
      <c r="Q14" s="147" t="s">
        <v>517</v>
      </c>
      <c r="R14" s="72"/>
      <c r="S14" s="147"/>
      <c r="T14" s="147"/>
      <c r="U14" s="147"/>
    </row>
    <row r="15" spans="1:21" ht="24.75" customHeight="1">
      <c r="A15" s="67"/>
      <c r="B15" s="75" t="s">
        <v>469</v>
      </c>
      <c r="C15" s="76" t="s">
        <v>14</v>
      </c>
      <c r="D15" s="160">
        <f>IF(ISBLANK(H9)=TRUE,"",SUM(H9:H12)-SUM('Basic test data'!M13:M16))</f>
      </c>
      <c r="E15" s="95"/>
      <c r="F15" s="218" t="s">
        <v>447</v>
      </c>
      <c r="G15" s="218"/>
      <c r="H15" s="218"/>
      <c r="I15" s="218"/>
      <c r="J15" s="218"/>
      <c r="L15" s="77" t="s">
        <v>470</v>
      </c>
      <c r="M15" s="151"/>
      <c r="N15" s="76" t="s">
        <v>471</v>
      </c>
      <c r="O15" s="76"/>
      <c r="P15" s="162">
        <f>IF(ISBLANK(H9)=TRUE,"",1000*D17/D15)</f>
      </c>
      <c r="Q15" s="132"/>
      <c r="R15" s="72"/>
      <c r="S15" s="146"/>
      <c r="T15" s="146"/>
      <c r="U15" s="146"/>
    </row>
    <row r="16" spans="1:21" ht="24.75" customHeight="1">
      <c r="A16" s="67"/>
      <c r="B16" s="63" t="s">
        <v>472</v>
      </c>
      <c r="C16" s="76" t="s">
        <v>14</v>
      </c>
      <c r="D16" s="161">
        <f>IF(ISBLANK(H8)=TRUE,"",H8-'Basic test data'!$M$17)</f>
      </c>
      <c r="E16" s="95"/>
      <c r="F16" s="220" t="s">
        <v>523</v>
      </c>
      <c r="G16" s="219"/>
      <c r="H16" s="219"/>
      <c r="I16" s="219"/>
      <c r="J16" s="219"/>
      <c r="L16" s="77" t="s">
        <v>473</v>
      </c>
      <c r="M16" s="151"/>
      <c r="N16" s="76" t="s">
        <v>19</v>
      </c>
      <c r="O16" s="76"/>
      <c r="P16" s="161">
        <f>IF(ISBLANK(H13)=TRUE,"",H13-D13)</f>
      </c>
      <c r="Q16" s="143" t="s">
        <v>524</v>
      </c>
      <c r="R16" s="72"/>
      <c r="S16" s="143"/>
      <c r="T16" s="143"/>
      <c r="U16" s="143"/>
    </row>
    <row r="17" spans="1:20" ht="24.75" customHeight="1">
      <c r="A17" s="67"/>
      <c r="B17" s="41" t="s">
        <v>4</v>
      </c>
      <c r="C17" s="76" t="s">
        <v>14</v>
      </c>
      <c r="D17" s="161">
        <f>IF(ISBLANK(H8)=TRUE,"",(D7-H7)*(1-1.12*'Basic test data'!$D$14)-1.5*D16)</f>
      </c>
      <c r="E17" s="95"/>
      <c r="F17" s="218"/>
      <c r="G17" s="219"/>
      <c r="H17" s="219"/>
      <c r="I17" s="219"/>
      <c r="J17" s="219"/>
      <c r="K17" s="63"/>
      <c r="Q17" s="41"/>
      <c r="R17" s="72"/>
      <c r="T17" s="132"/>
    </row>
    <row r="18" spans="1:18" ht="6" customHeight="1">
      <c r="A18" s="67"/>
      <c r="I18" s="63"/>
      <c r="J18" s="63"/>
      <c r="K18" s="63"/>
      <c r="L18" s="63"/>
      <c r="M18" s="63"/>
      <c r="N18" s="63"/>
      <c r="O18" s="63"/>
      <c r="P18" s="63"/>
      <c r="R18" s="72"/>
    </row>
    <row r="19" spans="1:18" ht="18" customHeight="1">
      <c r="A19" s="67"/>
      <c r="B19" s="206" t="s">
        <v>525</v>
      </c>
      <c r="C19" s="207"/>
      <c r="D19" s="207"/>
      <c r="E19" s="207"/>
      <c r="F19" s="207"/>
      <c r="G19" s="207"/>
      <c r="H19" s="207"/>
      <c r="I19" s="207"/>
      <c r="J19" s="207"/>
      <c r="K19" s="207"/>
      <c r="L19" s="207"/>
      <c r="M19" s="207"/>
      <c r="N19" s="207"/>
      <c r="O19" s="207"/>
      <c r="P19" s="207"/>
      <c r="Q19" s="208"/>
      <c r="R19" s="72"/>
    </row>
    <row r="20" spans="1:18" ht="21.75" customHeight="1">
      <c r="A20" s="67"/>
      <c r="B20" s="149" t="s">
        <v>526</v>
      </c>
      <c r="C20" s="115"/>
      <c r="D20" s="115"/>
      <c r="E20" s="115"/>
      <c r="F20" s="115"/>
      <c r="G20" s="204"/>
      <c r="H20" s="204"/>
      <c r="I20" s="204"/>
      <c r="J20" s="204"/>
      <c r="K20" s="204"/>
      <c r="L20" s="204"/>
      <c r="M20" s="204"/>
      <c r="N20" s="204"/>
      <c r="O20" s="204"/>
      <c r="P20" s="204"/>
      <c r="Q20" s="205"/>
      <c r="R20" s="72"/>
    </row>
    <row r="21" spans="1:18" ht="21.75" customHeight="1">
      <c r="A21" s="67"/>
      <c r="B21" s="203"/>
      <c r="C21" s="204"/>
      <c r="D21" s="204"/>
      <c r="E21" s="204"/>
      <c r="F21" s="204"/>
      <c r="G21" s="204"/>
      <c r="H21" s="204"/>
      <c r="I21" s="204"/>
      <c r="J21" s="204"/>
      <c r="K21" s="204"/>
      <c r="L21" s="204"/>
      <c r="M21" s="204"/>
      <c r="N21" s="204"/>
      <c r="O21" s="204"/>
      <c r="P21" s="204"/>
      <c r="Q21" s="205"/>
      <c r="R21" s="72"/>
    </row>
    <row r="22" spans="1:18" ht="21.75" customHeight="1">
      <c r="A22" s="67"/>
      <c r="B22" s="203"/>
      <c r="C22" s="204"/>
      <c r="D22" s="204"/>
      <c r="E22" s="204"/>
      <c r="F22" s="204"/>
      <c r="G22" s="204"/>
      <c r="H22" s="204"/>
      <c r="I22" s="204"/>
      <c r="J22" s="204"/>
      <c r="K22" s="204"/>
      <c r="L22" s="204"/>
      <c r="M22" s="204"/>
      <c r="N22" s="204"/>
      <c r="O22" s="204"/>
      <c r="P22" s="204"/>
      <c r="Q22" s="205"/>
      <c r="R22" s="72"/>
    </row>
    <row r="23" spans="1:18" ht="21.75" customHeight="1">
      <c r="A23" s="67"/>
      <c r="B23" s="200"/>
      <c r="C23" s="201"/>
      <c r="D23" s="201"/>
      <c r="E23" s="201"/>
      <c r="F23" s="201"/>
      <c r="G23" s="201"/>
      <c r="H23" s="201"/>
      <c r="I23" s="201"/>
      <c r="J23" s="201"/>
      <c r="K23" s="201"/>
      <c r="L23" s="201"/>
      <c r="M23" s="201"/>
      <c r="N23" s="201"/>
      <c r="O23" s="201"/>
      <c r="P23" s="201"/>
      <c r="Q23" s="202"/>
      <c r="R23" s="72"/>
    </row>
    <row r="24" spans="1:18" ht="18" customHeight="1" thickBot="1">
      <c r="A24" s="78"/>
      <c r="B24" s="209"/>
      <c r="C24" s="209"/>
      <c r="D24" s="209"/>
      <c r="E24" s="209"/>
      <c r="F24" s="209"/>
      <c r="G24" s="209"/>
      <c r="H24" s="209"/>
      <c r="I24" s="209"/>
      <c r="J24" s="209"/>
      <c r="K24" s="209"/>
      <c r="L24" s="209"/>
      <c r="M24" s="209"/>
      <c r="N24" s="209"/>
      <c r="O24" s="209"/>
      <c r="P24" s="209"/>
      <c r="Q24" s="209"/>
      <c r="R24" s="79"/>
    </row>
    <row r="25" spans="7:16" ht="19.5" customHeight="1" thickTop="1">
      <c r="G25" s="63"/>
      <c r="H25" s="63"/>
      <c r="I25" s="63"/>
      <c r="J25" s="63"/>
      <c r="K25" s="63"/>
      <c r="L25" s="63"/>
      <c r="M25" s="63"/>
      <c r="N25" s="63"/>
      <c r="O25" s="63"/>
      <c r="P25" s="63"/>
    </row>
    <row r="26" spans="10:16" ht="19.5" customHeight="1">
      <c r="J26" s="63"/>
      <c r="K26" s="63"/>
      <c r="L26" s="63"/>
      <c r="M26" s="63"/>
      <c r="N26" s="63"/>
      <c r="O26" s="63"/>
      <c r="P26" s="63"/>
    </row>
    <row r="27" spans="10:16" ht="100.5" customHeight="1">
      <c r="J27" s="63"/>
      <c r="K27" s="63"/>
      <c r="L27" s="63"/>
      <c r="M27" s="63"/>
      <c r="N27" s="63"/>
      <c r="O27" s="63"/>
      <c r="P27" s="63"/>
    </row>
    <row r="28" spans="10:16" ht="19.5" customHeight="1">
      <c r="J28" s="63"/>
      <c r="K28" s="63"/>
      <c r="L28" s="63"/>
      <c r="M28" s="63"/>
      <c r="N28" s="63"/>
      <c r="O28" s="63"/>
      <c r="P28" s="63"/>
    </row>
    <row r="29" spans="10:16" ht="19.5" customHeight="1">
      <c r="J29" s="63"/>
      <c r="K29" s="63"/>
      <c r="L29" s="63"/>
      <c r="M29" s="63"/>
      <c r="N29" s="63"/>
      <c r="O29" s="63"/>
      <c r="P29" s="63"/>
    </row>
    <row r="30" spans="10:16" ht="19.5" customHeight="1">
      <c r="J30" s="63"/>
      <c r="K30" s="63"/>
      <c r="L30" s="63"/>
      <c r="M30" s="63"/>
      <c r="N30" s="63"/>
      <c r="O30" s="63"/>
      <c r="P30" s="63"/>
    </row>
    <row r="31" spans="10:16" ht="18.75" customHeight="1">
      <c r="J31" s="63"/>
      <c r="K31" s="63"/>
      <c r="L31" s="63"/>
      <c r="M31" s="63"/>
      <c r="N31" s="63"/>
      <c r="O31" s="63"/>
      <c r="P31" s="63"/>
    </row>
    <row r="32" spans="10:16" ht="27.75" customHeight="1">
      <c r="J32" s="63"/>
      <c r="K32" s="63"/>
      <c r="L32" s="63"/>
      <c r="M32" s="63"/>
      <c r="N32" s="63"/>
      <c r="O32" s="63"/>
      <c r="P32" s="63"/>
    </row>
    <row r="33" spans="10:16" ht="27.75" customHeight="1">
      <c r="J33" s="63"/>
      <c r="K33" s="63"/>
      <c r="L33" s="63"/>
      <c r="M33" s="63"/>
      <c r="N33" s="63"/>
      <c r="O33" s="63"/>
      <c r="P33" s="63"/>
    </row>
    <row r="34" spans="10:16" ht="27.75" customHeight="1">
      <c r="J34" s="63"/>
      <c r="K34" s="63"/>
      <c r="L34" s="63"/>
      <c r="M34" s="63"/>
      <c r="N34" s="63"/>
      <c r="O34" s="63"/>
      <c r="P34" s="63"/>
    </row>
    <row r="35" spans="10:16" ht="27.75" customHeight="1">
      <c r="J35" s="63"/>
      <c r="K35" s="63"/>
      <c r="L35" s="63"/>
      <c r="M35" s="63"/>
      <c r="N35" s="63"/>
      <c r="O35" s="63"/>
      <c r="P35" s="63"/>
    </row>
    <row r="36" spans="10:16" ht="27.75" customHeight="1">
      <c r="J36" s="63"/>
      <c r="K36" s="63"/>
      <c r="L36" s="63"/>
      <c r="M36" s="63"/>
      <c r="N36" s="63"/>
      <c r="O36" s="63"/>
      <c r="P36" s="63"/>
    </row>
    <row r="37" spans="10:16" ht="27.75" customHeight="1">
      <c r="J37" s="63"/>
      <c r="K37" s="63"/>
      <c r="L37" s="63"/>
      <c r="M37" s="63"/>
      <c r="N37" s="63"/>
      <c r="O37" s="63"/>
      <c r="P37" s="63"/>
    </row>
    <row r="38" spans="10:16" ht="27.75" customHeight="1">
      <c r="J38" s="63"/>
      <c r="K38" s="63"/>
      <c r="L38" s="63"/>
      <c r="M38" s="63"/>
      <c r="N38" s="63"/>
      <c r="O38" s="63"/>
      <c r="P38" s="63"/>
    </row>
    <row r="39" spans="9:16" ht="27.75" customHeight="1">
      <c r="I39" s="63"/>
      <c r="J39" s="63"/>
      <c r="K39" s="63"/>
      <c r="L39" s="63"/>
      <c r="M39" s="63"/>
      <c r="N39" s="63"/>
      <c r="O39" s="63"/>
      <c r="P39" s="63"/>
    </row>
    <row r="40" spans="9:16" ht="27.75" customHeight="1">
      <c r="I40" s="63"/>
      <c r="J40" s="63"/>
      <c r="K40" s="63"/>
      <c r="L40" s="63"/>
      <c r="M40" s="63"/>
      <c r="N40" s="63"/>
      <c r="O40" s="63"/>
      <c r="P40" s="63"/>
    </row>
    <row r="41" spans="7:16" ht="27.75" customHeight="1">
      <c r="G41" s="63"/>
      <c r="H41" s="63"/>
      <c r="I41" s="63"/>
      <c r="J41" s="63"/>
      <c r="K41" s="63"/>
      <c r="L41" s="63"/>
      <c r="M41" s="63"/>
      <c r="N41" s="63"/>
      <c r="O41" s="63"/>
      <c r="P41" s="63"/>
    </row>
    <row r="42" spans="7:16" ht="27.75" customHeight="1">
      <c r="G42" s="63"/>
      <c r="H42" s="63"/>
      <c r="I42" s="63"/>
      <c r="J42" s="63"/>
      <c r="K42" s="63"/>
      <c r="L42" s="63"/>
      <c r="M42" s="63"/>
      <c r="N42" s="63"/>
      <c r="O42" s="63"/>
      <c r="P42" s="63"/>
    </row>
    <row r="43" spans="3:16" ht="27.75" customHeight="1">
      <c r="C43" s="74"/>
      <c r="D43" s="80"/>
      <c r="E43" s="41"/>
      <c r="F43" s="41"/>
      <c r="J43" s="63"/>
      <c r="K43" s="63"/>
      <c r="L43" s="63"/>
      <c r="M43" s="63"/>
      <c r="N43" s="63"/>
      <c r="O43" s="63"/>
      <c r="P43" s="63"/>
    </row>
    <row r="44" spans="2:16" ht="27.75" customHeight="1">
      <c r="B44" s="81"/>
      <c r="C44" s="74"/>
      <c r="D44" s="41"/>
      <c r="G44" s="63"/>
      <c r="H44" s="63"/>
      <c r="I44" s="63"/>
      <c r="J44" s="63"/>
      <c r="K44" s="63"/>
      <c r="L44" s="63"/>
      <c r="M44" s="63"/>
      <c r="N44" s="63"/>
      <c r="O44" s="63"/>
      <c r="P44" s="63"/>
    </row>
    <row r="45" spans="10:16" ht="27.75" customHeight="1">
      <c r="J45" s="63"/>
      <c r="K45" s="63"/>
      <c r="L45" s="63"/>
      <c r="M45" s="63"/>
      <c r="N45" s="63"/>
      <c r="O45" s="63"/>
      <c r="P45" s="63"/>
    </row>
    <row r="46" spans="10:16" ht="27.75" customHeight="1">
      <c r="J46" s="63"/>
      <c r="K46" s="63"/>
      <c r="L46" s="63"/>
      <c r="M46" s="63"/>
      <c r="N46" s="63"/>
      <c r="O46" s="63"/>
      <c r="P46" s="63"/>
    </row>
    <row r="47" spans="10:16" ht="27.75" customHeight="1">
      <c r="J47" s="63"/>
      <c r="K47" s="63"/>
      <c r="L47" s="63"/>
      <c r="M47" s="63"/>
      <c r="N47" s="63"/>
      <c r="O47" s="63"/>
      <c r="P47" s="63"/>
    </row>
  </sheetData>
  <sheetProtection/>
  <mergeCells count="22">
    <mergeCell ref="C1:H1"/>
    <mergeCell ref="L7:Q7"/>
    <mergeCell ref="L8:Q8"/>
    <mergeCell ref="L9:Q9"/>
    <mergeCell ref="D4:F4"/>
    <mergeCell ref="D5:F5"/>
    <mergeCell ref="L11:Q11"/>
    <mergeCell ref="L12:Q12"/>
    <mergeCell ref="B21:Q21"/>
    <mergeCell ref="B22:Q22"/>
    <mergeCell ref="B23:Q23"/>
    <mergeCell ref="B24:Q24"/>
    <mergeCell ref="B19:Q19"/>
    <mergeCell ref="G20:Q20"/>
    <mergeCell ref="F16:J16"/>
    <mergeCell ref="F17:J17"/>
    <mergeCell ref="H4:J4"/>
    <mergeCell ref="H5:J5"/>
    <mergeCell ref="L10:Q10"/>
    <mergeCell ref="L13:Q13"/>
    <mergeCell ref="F14:J14"/>
    <mergeCell ref="F15:J15"/>
  </mergeCells>
  <printOptions/>
  <pageMargins left="0.75" right="0.75" top="1" bottom="1" header="0.5" footer="0.5"/>
  <pageSetup horizontalDpi="1200" verticalDpi="1200" orientation="landscape" r:id="rId5"/>
  <headerFooter alignWithMargins="0">
    <oddFooter>&amp;L&amp;F&amp;C&amp;A&amp;RPage 5</oddFooter>
  </headerFooter>
  <legacyDrawing r:id="rId4"/>
  <oleObjects>
    <oleObject progId="Equation.3" shapeId="12437171" r:id="rId1"/>
    <oleObject progId="Equation.3" shapeId="12437172" r:id="rId2"/>
    <oleObject progId="Equation.3" shapeId="12437173" r:id="rId3"/>
  </oleObjects>
</worksheet>
</file>

<file path=xl/worksheets/sheet6.xml><?xml version="1.0" encoding="utf-8"?>
<worksheet xmlns="http://schemas.openxmlformats.org/spreadsheetml/2006/main" xmlns:r="http://schemas.openxmlformats.org/officeDocument/2006/relationships">
  <sheetPr codeName="Sheet8"/>
  <dimension ref="A1:V47"/>
  <sheetViews>
    <sheetView showGridLines="0" showZeros="0" zoomScale="85" zoomScaleNormal="85" zoomScalePageLayoutView="0" workbookViewId="0" topLeftCell="A1">
      <selection activeCell="H7" activeCellId="2" sqref="D7 D13 H7:H13"/>
    </sheetView>
  </sheetViews>
  <sheetFormatPr defaultColWidth="15.7109375" defaultRowHeight="27.75" customHeight="1"/>
  <cols>
    <col min="1" max="1" width="1.28515625" style="63" customWidth="1"/>
    <col min="2" max="2" width="30.28125" style="63" customWidth="1"/>
    <col min="3" max="3" width="5.140625" style="63" customWidth="1"/>
    <col min="4" max="4" width="6.7109375" style="63" customWidth="1"/>
    <col min="5" max="5" width="0.9921875" style="63" customWidth="1"/>
    <col min="6" max="6" width="5.140625" style="63" customWidth="1"/>
    <col min="7" max="7" width="0.9921875" style="41" customWidth="1"/>
    <col min="8" max="8" width="6.7109375" style="41" customWidth="1"/>
    <col min="9" max="9" width="0.9921875" style="41" customWidth="1"/>
    <col min="10" max="10" width="5.140625" style="41" customWidth="1"/>
    <col min="11" max="11" width="1.57421875" style="41" customWidth="1"/>
    <col min="12" max="13" width="10.8515625" style="41" customWidth="1"/>
    <col min="14" max="14" width="5.28125" style="41" customWidth="1"/>
    <col min="15" max="15" width="1.7109375" style="41" customWidth="1"/>
    <col min="16" max="16" width="6.7109375" style="41" customWidth="1"/>
    <col min="17" max="17" width="20.57421875" style="63" customWidth="1"/>
    <col min="18" max="18" width="1.28515625" style="63" customWidth="1"/>
    <col min="19" max="19" width="1.7109375" style="63" customWidth="1"/>
    <col min="20" max="20" width="33.8515625" style="63" customWidth="1"/>
    <col min="21" max="21" width="5.57421875" style="63" bestFit="1" customWidth="1"/>
    <col min="22" max="22" width="6.421875" style="63" customWidth="1"/>
    <col min="23" max="23" width="5.421875" style="63" customWidth="1"/>
    <col min="24" max="24" width="6.7109375" style="63" customWidth="1"/>
    <col min="25" max="25" width="7.421875" style="63" customWidth="1"/>
    <col min="26" max="26" width="34.00390625" style="63" customWidth="1"/>
    <col min="27" max="28" width="1.7109375" style="63" customWidth="1"/>
    <col min="29" max="29" width="33.7109375" style="63" customWidth="1"/>
    <col min="30" max="30" width="5.8515625" style="63" customWidth="1"/>
    <col min="31" max="31" width="6.421875" style="63" customWidth="1"/>
    <col min="32" max="32" width="5.421875" style="63" customWidth="1"/>
    <col min="33" max="33" width="6.7109375" style="63" customWidth="1"/>
    <col min="34" max="34" width="7.421875" style="63" customWidth="1"/>
    <col min="35" max="35" width="34.00390625" style="63" customWidth="1"/>
    <col min="36" max="37" width="1.7109375" style="63" customWidth="1"/>
    <col min="38" max="38" width="33.7109375" style="63" customWidth="1"/>
    <col min="39" max="39" width="5.8515625" style="63" customWidth="1"/>
    <col min="40" max="40" width="6.421875" style="63" customWidth="1"/>
    <col min="41" max="41" width="5.421875" style="63" customWidth="1"/>
    <col min="42" max="42" width="6.7109375" style="63" customWidth="1"/>
    <col min="43" max="43" width="7.421875" style="63" customWidth="1"/>
    <col min="44" max="44" width="34.00390625" style="63" customWidth="1"/>
    <col min="45" max="45" width="1.7109375" style="63" customWidth="1"/>
    <col min="46" max="54" width="9.140625" style="63" customWidth="1"/>
    <col min="55" max="16384" width="15.7109375" style="63" customWidth="1"/>
  </cols>
  <sheetData>
    <row r="1" spans="1:22" ht="15" customHeight="1" thickTop="1">
      <c r="A1" s="60"/>
      <c r="B1" s="82" t="s">
        <v>474</v>
      </c>
      <c r="C1" s="216">
        <f>'Basic test data'!L6</f>
        <v>0</v>
      </c>
      <c r="D1" s="216"/>
      <c r="E1" s="216"/>
      <c r="F1" s="216"/>
      <c r="G1" s="216"/>
      <c r="H1" s="216"/>
      <c r="I1" s="61"/>
      <c r="J1" s="62"/>
      <c r="K1" s="62"/>
      <c r="L1" s="62"/>
      <c r="M1" s="62"/>
      <c r="N1" s="145" t="s">
        <v>28</v>
      </c>
      <c r="O1" s="181">
        <v>1</v>
      </c>
      <c r="P1" s="166">
        <v>1</v>
      </c>
      <c r="Q1" s="166"/>
      <c r="R1" s="127">
        <v>1</v>
      </c>
      <c r="S1" s="41"/>
      <c r="T1" s="41"/>
      <c r="U1" s="41"/>
      <c r="V1" s="41"/>
    </row>
    <row r="2" spans="1:20" ht="18" customHeight="1">
      <c r="A2" s="64"/>
      <c r="B2" s="68" t="s">
        <v>441</v>
      </c>
      <c r="C2" s="68"/>
      <c r="D2" s="68"/>
      <c r="E2" s="68"/>
      <c r="F2" s="68"/>
      <c r="G2" s="68"/>
      <c r="H2" s="68"/>
      <c r="I2" s="83"/>
      <c r="J2" s="83"/>
      <c r="K2" s="65"/>
      <c r="L2" s="65"/>
      <c r="M2" s="65"/>
      <c r="N2" s="135" t="s">
        <v>505</v>
      </c>
      <c r="O2" s="135"/>
      <c r="P2" s="167"/>
      <c r="Q2" s="41" t="s">
        <v>493</v>
      </c>
      <c r="R2" s="66"/>
      <c r="T2" s="150"/>
    </row>
    <row r="3" spans="1:18" s="70" customFormat="1" ht="15" customHeight="1">
      <c r="A3" s="67"/>
      <c r="B3" s="63" t="s">
        <v>457</v>
      </c>
      <c r="C3" s="63"/>
      <c r="D3" s="63"/>
      <c r="E3" s="63"/>
      <c r="F3" s="63"/>
      <c r="G3" s="41"/>
      <c r="H3" s="41"/>
      <c r="I3" s="41"/>
      <c r="J3" s="41"/>
      <c r="K3" s="68"/>
      <c r="L3" s="68"/>
      <c r="M3" s="68"/>
      <c r="N3" s="68"/>
      <c r="O3" s="68"/>
      <c r="P3" s="68"/>
      <c r="Q3" s="50"/>
      <c r="R3" s="69"/>
    </row>
    <row r="4" spans="1:18" s="70" customFormat="1" ht="12" customHeight="1">
      <c r="A4" s="71"/>
      <c r="D4" s="210" t="s">
        <v>458</v>
      </c>
      <c r="E4" s="211"/>
      <c r="F4" s="212"/>
      <c r="G4" s="50"/>
      <c r="H4" s="210" t="s">
        <v>460</v>
      </c>
      <c r="I4" s="211"/>
      <c r="J4" s="212"/>
      <c r="R4" s="69"/>
    </row>
    <row r="5" spans="1:18" s="70" customFormat="1" ht="12" customHeight="1">
      <c r="A5" s="71"/>
      <c r="D5" s="213" t="s">
        <v>459</v>
      </c>
      <c r="E5" s="214"/>
      <c r="F5" s="215"/>
      <c r="G5" s="50"/>
      <c r="H5" s="213" t="s">
        <v>459</v>
      </c>
      <c r="I5" s="214"/>
      <c r="J5" s="215"/>
      <c r="R5" s="69"/>
    </row>
    <row r="6" spans="1:18" ht="12" customHeight="1">
      <c r="A6" s="71"/>
      <c r="B6" s="6" t="s">
        <v>22</v>
      </c>
      <c r="C6" s="5" t="s">
        <v>5</v>
      </c>
      <c r="D6" s="87" t="s">
        <v>20</v>
      </c>
      <c r="E6" s="41"/>
      <c r="F6" s="88" t="s">
        <v>21</v>
      </c>
      <c r="H6" s="87" t="s">
        <v>20</v>
      </c>
      <c r="J6" s="88" t="s">
        <v>21</v>
      </c>
      <c r="K6" s="63"/>
      <c r="L6" s="148" t="s">
        <v>527</v>
      </c>
      <c r="M6" s="63"/>
      <c r="N6" s="63"/>
      <c r="O6" s="63"/>
      <c r="P6" s="63"/>
      <c r="R6" s="72"/>
    </row>
    <row r="7" spans="1:18" ht="24" customHeight="1">
      <c r="A7" s="67"/>
      <c r="B7" s="41" t="s">
        <v>522</v>
      </c>
      <c r="C7" s="73" t="s">
        <v>14</v>
      </c>
      <c r="D7" s="158"/>
      <c r="E7" s="90"/>
      <c r="F7" s="93" t="s">
        <v>496</v>
      </c>
      <c r="G7" s="90"/>
      <c r="H7" s="158"/>
      <c r="J7" s="128" t="s">
        <v>497</v>
      </c>
      <c r="K7" s="63"/>
      <c r="L7" s="199"/>
      <c r="M7" s="199"/>
      <c r="N7" s="199"/>
      <c r="O7" s="199"/>
      <c r="P7" s="199"/>
      <c r="Q7" s="199"/>
      <c r="R7" s="72"/>
    </row>
    <row r="8" spans="1:18" ht="24" customHeight="1">
      <c r="A8" s="67"/>
      <c r="B8" s="41" t="s">
        <v>7</v>
      </c>
      <c r="C8" s="73" t="s">
        <v>14</v>
      </c>
      <c r="D8" s="91"/>
      <c r="E8" s="90"/>
      <c r="F8" s="92"/>
      <c r="G8" s="90"/>
      <c r="H8" s="158"/>
      <c r="J8" s="128" t="s">
        <v>498</v>
      </c>
      <c r="K8" s="63"/>
      <c r="L8" s="199"/>
      <c r="M8" s="199"/>
      <c r="N8" s="199"/>
      <c r="O8" s="199"/>
      <c r="P8" s="199"/>
      <c r="Q8" s="199"/>
      <c r="R8" s="72"/>
    </row>
    <row r="9" spans="1:18" ht="24" customHeight="1">
      <c r="A9" s="67"/>
      <c r="B9" s="41" t="s">
        <v>518</v>
      </c>
      <c r="C9" s="73" t="s">
        <v>14</v>
      </c>
      <c r="D9" s="91"/>
      <c r="E9" s="90"/>
      <c r="F9" s="93"/>
      <c r="G9" s="90"/>
      <c r="H9" s="158"/>
      <c r="J9" s="128" t="s">
        <v>499</v>
      </c>
      <c r="K9" s="63"/>
      <c r="L9" s="199"/>
      <c r="M9" s="199"/>
      <c r="N9" s="199"/>
      <c r="O9" s="199"/>
      <c r="P9" s="199"/>
      <c r="Q9" s="199"/>
      <c r="R9" s="72"/>
    </row>
    <row r="10" spans="1:18" ht="24" customHeight="1">
      <c r="A10" s="67"/>
      <c r="B10" s="74" t="s">
        <v>519</v>
      </c>
      <c r="C10" s="73" t="s">
        <v>14</v>
      </c>
      <c r="D10" s="91"/>
      <c r="E10" s="90"/>
      <c r="F10" s="93"/>
      <c r="G10" s="90"/>
      <c r="H10" s="158"/>
      <c r="J10" s="128" t="s">
        <v>500</v>
      </c>
      <c r="K10" s="63"/>
      <c r="L10" s="199"/>
      <c r="M10" s="199"/>
      <c r="N10" s="199"/>
      <c r="O10" s="199"/>
      <c r="P10" s="199"/>
      <c r="Q10" s="199"/>
      <c r="R10" s="72"/>
    </row>
    <row r="11" spans="1:18" ht="24" customHeight="1">
      <c r="A11" s="67"/>
      <c r="B11" s="74" t="s">
        <v>520</v>
      </c>
      <c r="C11" s="73" t="s">
        <v>14</v>
      </c>
      <c r="D11" s="91"/>
      <c r="E11" s="90"/>
      <c r="F11" s="93"/>
      <c r="G11" s="90"/>
      <c r="H11" s="158"/>
      <c r="J11" s="128" t="s">
        <v>501</v>
      </c>
      <c r="K11" s="63"/>
      <c r="L11" s="199"/>
      <c r="M11" s="199"/>
      <c r="N11" s="199"/>
      <c r="O11" s="199"/>
      <c r="P11" s="199"/>
      <c r="Q11" s="199"/>
      <c r="R11" s="72"/>
    </row>
    <row r="12" spans="1:18" ht="24" customHeight="1">
      <c r="A12" s="67"/>
      <c r="B12" s="74" t="s">
        <v>521</v>
      </c>
      <c r="C12" s="73" t="s">
        <v>14</v>
      </c>
      <c r="D12" s="91"/>
      <c r="E12" s="90"/>
      <c r="F12" s="93"/>
      <c r="G12" s="90"/>
      <c r="H12" s="158"/>
      <c r="J12" s="128" t="s">
        <v>502</v>
      </c>
      <c r="K12" s="63"/>
      <c r="L12" s="199"/>
      <c r="M12" s="199"/>
      <c r="N12" s="199"/>
      <c r="O12" s="199"/>
      <c r="P12" s="199"/>
      <c r="Q12" s="199"/>
      <c r="R12" s="72"/>
    </row>
    <row r="13" spans="1:18" ht="24" customHeight="1">
      <c r="A13" s="67"/>
      <c r="B13" s="41" t="s">
        <v>446</v>
      </c>
      <c r="C13" s="73" t="s">
        <v>19</v>
      </c>
      <c r="D13" s="159"/>
      <c r="E13" s="94"/>
      <c r="F13" s="129" t="s">
        <v>503</v>
      </c>
      <c r="G13" s="90"/>
      <c r="H13" s="159"/>
      <c r="I13" s="89"/>
      <c r="J13" s="130" t="s">
        <v>504</v>
      </c>
      <c r="K13" s="63"/>
      <c r="L13" s="199"/>
      <c r="M13" s="199"/>
      <c r="N13" s="199"/>
      <c r="O13" s="199"/>
      <c r="P13" s="199"/>
      <c r="Q13" s="199"/>
      <c r="R13" s="72"/>
    </row>
    <row r="14" spans="1:21" ht="14.25" customHeight="1">
      <c r="A14" s="67"/>
      <c r="B14" s="86" t="s">
        <v>3</v>
      </c>
      <c r="D14" s="95"/>
      <c r="E14" s="95"/>
      <c r="F14" s="217" t="s">
        <v>517</v>
      </c>
      <c r="G14" s="217"/>
      <c r="H14" s="217"/>
      <c r="I14" s="217"/>
      <c r="J14" s="217"/>
      <c r="K14" s="86" t="s">
        <v>3</v>
      </c>
      <c r="L14" s="86"/>
      <c r="M14" s="86"/>
      <c r="P14" s="144"/>
      <c r="Q14" s="147" t="s">
        <v>517</v>
      </c>
      <c r="R14" s="72"/>
      <c r="S14" s="147"/>
      <c r="T14" s="147"/>
      <c r="U14" s="147"/>
    </row>
    <row r="15" spans="1:21" ht="24.75" customHeight="1">
      <c r="A15" s="67"/>
      <c r="B15" s="75" t="s">
        <v>469</v>
      </c>
      <c r="C15" s="76" t="s">
        <v>14</v>
      </c>
      <c r="D15" s="160">
        <f>IF(ISBLANK(H9)=TRUE,"",SUM(H9:H12)-SUM('Basic test data'!M13:M16))</f>
      </c>
      <c r="E15" s="95"/>
      <c r="F15" s="218" t="s">
        <v>447</v>
      </c>
      <c r="G15" s="218"/>
      <c r="H15" s="218"/>
      <c r="I15" s="218"/>
      <c r="J15" s="218"/>
      <c r="L15" s="77" t="s">
        <v>470</v>
      </c>
      <c r="M15" s="151"/>
      <c r="N15" s="76" t="s">
        <v>471</v>
      </c>
      <c r="O15" s="76"/>
      <c r="P15" s="162">
        <f>IF(ISBLANK(H9)=TRUE,"",1000*D17/D15)</f>
      </c>
      <c r="Q15" s="132"/>
      <c r="R15" s="72"/>
      <c r="S15" s="146"/>
      <c r="T15" s="146"/>
      <c r="U15" s="146"/>
    </row>
    <row r="16" spans="1:21" ht="24.75" customHeight="1">
      <c r="A16" s="67"/>
      <c r="B16" s="63" t="s">
        <v>472</v>
      </c>
      <c r="C16" s="76" t="s">
        <v>14</v>
      </c>
      <c r="D16" s="161">
        <f>IF(ISBLANK(H8)=TRUE,"",H8-'Basic test data'!$M$17)</f>
      </c>
      <c r="E16" s="95"/>
      <c r="F16" s="220" t="s">
        <v>523</v>
      </c>
      <c r="G16" s="219"/>
      <c r="H16" s="219"/>
      <c r="I16" s="219"/>
      <c r="J16" s="219"/>
      <c r="L16" s="77" t="s">
        <v>473</v>
      </c>
      <c r="M16" s="151"/>
      <c r="N16" s="76" t="s">
        <v>19</v>
      </c>
      <c r="O16" s="76"/>
      <c r="P16" s="161">
        <f>IF(ISBLANK(H13)=TRUE,"",H13-D13)</f>
      </c>
      <c r="Q16" s="143" t="s">
        <v>524</v>
      </c>
      <c r="R16" s="72"/>
      <c r="S16" s="143"/>
      <c r="T16" s="143"/>
      <c r="U16" s="143"/>
    </row>
    <row r="17" spans="1:20" ht="24.75" customHeight="1">
      <c r="A17" s="67"/>
      <c r="B17" s="41" t="s">
        <v>4</v>
      </c>
      <c r="C17" s="76" t="s">
        <v>14</v>
      </c>
      <c r="D17" s="161">
        <f>IF(ISBLANK(H8)=TRUE,"",(D7-H7)*(1-1.12*'Basic test data'!$D$14)-1.5*D16)</f>
      </c>
      <c r="E17" s="95"/>
      <c r="F17" s="218"/>
      <c r="G17" s="219"/>
      <c r="H17" s="219"/>
      <c r="I17" s="219"/>
      <c r="J17" s="219"/>
      <c r="K17" s="63"/>
      <c r="Q17" s="41"/>
      <c r="R17" s="72"/>
      <c r="T17" s="132"/>
    </row>
    <row r="18" spans="1:18" ht="6" customHeight="1">
      <c r="A18" s="67"/>
      <c r="I18" s="63"/>
      <c r="J18" s="63"/>
      <c r="K18" s="63"/>
      <c r="L18" s="63"/>
      <c r="M18" s="63"/>
      <c r="N18" s="63"/>
      <c r="O18" s="63"/>
      <c r="P18" s="63"/>
      <c r="R18" s="72"/>
    </row>
    <row r="19" spans="1:18" ht="18" customHeight="1">
      <c r="A19" s="67"/>
      <c r="B19" s="206" t="s">
        <v>525</v>
      </c>
      <c r="C19" s="207"/>
      <c r="D19" s="207"/>
      <c r="E19" s="207"/>
      <c r="F19" s="207"/>
      <c r="G19" s="207"/>
      <c r="H19" s="207"/>
      <c r="I19" s="207"/>
      <c r="J19" s="207"/>
      <c r="K19" s="207"/>
      <c r="L19" s="207"/>
      <c r="M19" s="207"/>
      <c r="N19" s="207"/>
      <c r="O19" s="207"/>
      <c r="P19" s="207"/>
      <c r="Q19" s="208"/>
      <c r="R19" s="72"/>
    </row>
    <row r="20" spans="1:18" ht="21.75" customHeight="1">
      <c r="A20" s="67"/>
      <c r="B20" s="149" t="s">
        <v>526</v>
      </c>
      <c r="C20" s="115"/>
      <c r="D20" s="115"/>
      <c r="E20" s="115"/>
      <c r="F20" s="115"/>
      <c r="G20" s="221"/>
      <c r="H20" s="221"/>
      <c r="I20" s="221"/>
      <c r="J20" s="221"/>
      <c r="K20" s="221"/>
      <c r="L20" s="221"/>
      <c r="M20" s="221"/>
      <c r="N20" s="221"/>
      <c r="O20" s="221"/>
      <c r="P20" s="221"/>
      <c r="Q20" s="222"/>
      <c r="R20" s="72"/>
    </row>
    <row r="21" spans="1:18" ht="21.75" customHeight="1">
      <c r="A21" s="67"/>
      <c r="B21" s="223"/>
      <c r="C21" s="221"/>
      <c r="D21" s="221"/>
      <c r="E21" s="221"/>
      <c r="F21" s="221"/>
      <c r="G21" s="221"/>
      <c r="H21" s="221"/>
      <c r="I21" s="221"/>
      <c r="J21" s="221"/>
      <c r="K21" s="221"/>
      <c r="L21" s="221"/>
      <c r="M21" s="221"/>
      <c r="N21" s="221"/>
      <c r="O21" s="221"/>
      <c r="P21" s="221"/>
      <c r="Q21" s="222"/>
      <c r="R21" s="72"/>
    </row>
    <row r="22" spans="1:18" ht="21.75" customHeight="1">
      <c r="A22" s="67"/>
      <c r="B22" s="223"/>
      <c r="C22" s="221"/>
      <c r="D22" s="221"/>
      <c r="E22" s="221"/>
      <c r="F22" s="221"/>
      <c r="G22" s="221"/>
      <c r="H22" s="221"/>
      <c r="I22" s="221"/>
      <c r="J22" s="221"/>
      <c r="K22" s="221"/>
      <c r="L22" s="221"/>
      <c r="M22" s="221"/>
      <c r="N22" s="221"/>
      <c r="O22" s="221"/>
      <c r="P22" s="221"/>
      <c r="Q22" s="222"/>
      <c r="R22" s="72"/>
    </row>
    <row r="23" spans="1:18" ht="21.75" customHeight="1">
      <c r="A23" s="67"/>
      <c r="B23" s="224"/>
      <c r="C23" s="225"/>
      <c r="D23" s="225"/>
      <c r="E23" s="225"/>
      <c r="F23" s="225"/>
      <c r="G23" s="225"/>
      <c r="H23" s="225"/>
      <c r="I23" s="225"/>
      <c r="J23" s="225"/>
      <c r="K23" s="225"/>
      <c r="L23" s="225"/>
      <c r="M23" s="225"/>
      <c r="N23" s="225"/>
      <c r="O23" s="225"/>
      <c r="P23" s="225"/>
      <c r="Q23" s="226"/>
      <c r="R23" s="72"/>
    </row>
    <row r="24" spans="1:18" ht="18" customHeight="1" thickBot="1">
      <c r="A24" s="78"/>
      <c r="B24" s="209"/>
      <c r="C24" s="209"/>
      <c r="D24" s="209"/>
      <c r="E24" s="209"/>
      <c r="F24" s="209"/>
      <c r="G24" s="209"/>
      <c r="H24" s="209"/>
      <c r="I24" s="209"/>
      <c r="J24" s="209"/>
      <c r="K24" s="209"/>
      <c r="L24" s="209"/>
      <c r="M24" s="209"/>
      <c r="N24" s="209"/>
      <c r="O24" s="209"/>
      <c r="P24" s="209"/>
      <c r="Q24" s="209"/>
      <c r="R24" s="79"/>
    </row>
    <row r="25" spans="7:16" ht="19.5" customHeight="1" thickTop="1">
      <c r="G25" s="63"/>
      <c r="H25" s="63"/>
      <c r="I25" s="63"/>
      <c r="J25" s="63"/>
      <c r="K25" s="63"/>
      <c r="L25" s="63"/>
      <c r="M25" s="63"/>
      <c r="N25" s="63"/>
      <c r="O25" s="63"/>
      <c r="P25" s="63"/>
    </row>
    <row r="26" spans="10:16" ht="19.5" customHeight="1">
      <c r="J26" s="63"/>
      <c r="K26" s="63"/>
      <c r="L26" s="63"/>
      <c r="M26" s="63"/>
      <c r="N26" s="63"/>
      <c r="O26" s="63"/>
      <c r="P26" s="63"/>
    </row>
    <row r="27" spans="10:16" ht="100.5" customHeight="1">
      <c r="J27" s="63"/>
      <c r="K27" s="63"/>
      <c r="L27" s="63"/>
      <c r="M27" s="63"/>
      <c r="N27" s="63"/>
      <c r="O27" s="63"/>
      <c r="P27" s="63"/>
    </row>
    <row r="28" spans="10:16" ht="19.5" customHeight="1">
      <c r="J28" s="63"/>
      <c r="K28" s="63"/>
      <c r="L28" s="63"/>
      <c r="M28" s="63"/>
      <c r="N28" s="63"/>
      <c r="O28" s="63"/>
      <c r="P28" s="63"/>
    </row>
    <row r="29" spans="10:16" ht="19.5" customHeight="1">
      <c r="J29" s="63"/>
      <c r="K29" s="63"/>
      <c r="L29" s="63"/>
      <c r="M29" s="63"/>
      <c r="N29" s="63"/>
      <c r="O29" s="63"/>
      <c r="P29" s="63"/>
    </row>
    <row r="30" spans="10:16" ht="19.5" customHeight="1">
      <c r="J30" s="63"/>
      <c r="K30" s="63"/>
      <c r="L30" s="63"/>
      <c r="M30" s="63"/>
      <c r="N30" s="63"/>
      <c r="O30" s="63"/>
      <c r="P30" s="63"/>
    </row>
    <row r="31" spans="10:16" ht="18.75" customHeight="1">
      <c r="J31" s="63"/>
      <c r="K31" s="63"/>
      <c r="L31" s="63"/>
      <c r="M31" s="63"/>
      <c r="N31" s="63"/>
      <c r="O31" s="63"/>
      <c r="P31" s="63"/>
    </row>
    <row r="32" spans="10:16" ht="27.75" customHeight="1">
      <c r="J32" s="63"/>
      <c r="K32" s="63"/>
      <c r="L32" s="63"/>
      <c r="M32" s="63"/>
      <c r="N32" s="63"/>
      <c r="O32" s="63"/>
      <c r="P32" s="63"/>
    </row>
    <row r="33" spans="10:16" ht="27.75" customHeight="1">
      <c r="J33" s="63"/>
      <c r="K33" s="63"/>
      <c r="L33" s="63"/>
      <c r="M33" s="63"/>
      <c r="N33" s="63"/>
      <c r="O33" s="63"/>
      <c r="P33" s="63"/>
    </row>
    <row r="34" spans="10:16" ht="27.75" customHeight="1">
      <c r="J34" s="63"/>
      <c r="K34" s="63"/>
      <c r="L34" s="63"/>
      <c r="M34" s="63"/>
      <c r="N34" s="63"/>
      <c r="O34" s="63"/>
      <c r="P34" s="63"/>
    </row>
    <row r="35" spans="10:16" ht="27.75" customHeight="1">
      <c r="J35" s="63"/>
      <c r="K35" s="63"/>
      <c r="L35" s="63"/>
      <c r="M35" s="63"/>
      <c r="N35" s="63"/>
      <c r="O35" s="63"/>
      <c r="P35" s="63"/>
    </row>
    <row r="36" spans="10:16" ht="27.75" customHeight="1">
      <c r="J36" s="63"/>
      <c r="K36" s="63"/>
      <c r="L36" s="63"/>
      <c r="M36" s="63"/>
      <c r="N36" s="63"/>
      <c r="O36" s="63"/>
      <c r="P36" s="63"/>
    </row>
    <row r="37" spans="10:16" ht="27.75" customHeight="1">
      <c r="J37" s="63"/>
      <c r="K37" s="63"/>
      <c r="L37" s="63"/>
      <c r="M37" s="63"/>
      <c r="N37" s="63"/>
      <c r="O37" s="63"/>
      <c r="P37" s="63"/>
    </row>
    <row r="38" spans="10:16" ht="27.75" customHeight="1">
      <c r="J38" s="63"/>
      <c r="K38" s="63"/>
      <c r="L38" s="63"/>
      <c r="M38" s="63"/>
      <c r="N38" s="63"/>
      <c r="O38" s="63"/>
      <c r="P38" s="63"/>
    </row>
    <row r="39" spans="9:16" ht="27.75" customHeight="1">
      <c r="I39" s="63"/>
      <c r="J39" s="63"/>
      <c r="K39" s="63"/>
      <c r="L39" s="63"/>
      <c r="M39" s="63"/>
      <c r="N39" s="63"/>
      <c r="O39" s="63"/>
      <c r="P39" s="63"/>
    </row>
    <row r="40" spans="9:16" ht="27.75" customHeight="1">
      <c r="I40" s="63"/>
      <c r="J40" s="63"/>
      <c r="K40" s="63"/>
      <c r="L40" s="63"/>
      <c r="M40" s="63"/>
      <c r="N40" s="63"/>
      <c r="O40" s="63"/>
      <c r="P40" s="63"/>
    </row>
    <row r="41" spans="7:16" ht="27.75" customHeight="1">
      <c r="G41" s="63"/>
      <c r="H41" s="63"/>
      <c r="I41" s="63"/>
      <c r="J41" s="63"/>
      <c r="K41" s="63"/>
      <c r="L41" s="63"/>
      <c r="M41" s="63"/>
      <c r="N41" s="63"/>
      <c r="O41" s="63"/>
      <c r="P41" s="63"/>
    </row>
    <row r="42" spans="7:16" ht="27.75" customHeight="1">
      <c r="G42" s="63"/>
      <c r="H42" s="63"/>
      <c r="I42" s="63"/>
      <c r="J42" s="63"/>
      <c r="K42" s="63"/>
      <c r="L42" s="63"/>
      <c r="M42" s="63"/>
      <c r="N42" s="63"/>
      <c r="O42" s="63"/>
      <c r="P42" s="63"/>
    </row>
    <row r="43" spans="3:16" ht="27.75" customHeight="1">
      <c r="C43" s="74"/>
      <c r="D43" s="80"/>
      <c r="E43" s="41"/>
      <c r="F43" s="41"/>
      <c r="J43" s="63"/>
      <c r="K43" s="63"/>
      <c r="L43" s="63"/>
      <c r="M43" s="63"/>
      <c r="N43" s="63"/>
      <c r="O43" s="63"/>
      <c r="P43" s="63"/>
    </row>
    <row r="44" spans="2:16" ht="27.75" customHeight="1">
      <c r="B44" s="81"/>
      <c r="C44" s="74"/>
      <c r="D44" s="41"/>
      <c r="G44" s="63"/>
      <c r="H44" s="63"/>
      <c r="I44" s="63"/>
      <c r="J44" s="63"/>
      <c r="K44" s="63"/>
      <c r="L44" s="63"/>
      <c r="M44" s="63"/>
      <c r="N44" s="63"/>
      <c r="O44" s="63"/>
      <c r="P44" s="63"/>
    </row>
    <row r="45" spans="10:16" ht="27.75" customHeight="1">
      <c r="J45" s="63"/>
      <c r="K45" s="63"/>
      <c r="L45" s="63"/>
      <c r="M45" s="63"/>
      <c r="N45" s="63"/>
      <c r="O45" s="63"/>
      <c r="P45" s="63"/>
    </row>
    <row r="46" spans="10:16" ht="27.75" customHeight="1">
      <c r="J46" s="63"/>
      <c r="K46" s="63"/>
      <c r="L46" s="63"/>
      <c r="M46" s="63"/>
      <c r="N46" s="63"/>
      <c r="O46" s="63"/>
      <c r="P46" s="63"/>
    </row>
    <row r="47" spans="10:16" ht="27.75" customHeight="1">
      <c r="J47" s="63"/>
      <c r="K47" s="63"/>
      <c r="L47" s="63"/>
      <c r="M47" s="63"/>
      <c r="N47" s="63"/>
      <c r="O47" s="63"/>
      <c r="P47" s="63"/>
    </row>
  </sheetData>
  <sheetProtection/>
  <mergeCells count="22">
    <mergeCell ref="C1:H1"/>
    <mergeCell ref="L7:Q7"/>
    <mergeCell ref="L8:Q8"/>
    <mergeCell ref="L9:Q9"/>
    <mergeCell ref="D4:F4"/>
    <mergeCell ref="D5:F5"/>
    <mergeCell ref="L11:Q11"/>
    <mergeCell ref="L12:Q12"/>
    <mergeCell ref="B21:Q21"/>
    <mergeCell ref="B22:Q22"/>
    <mergeCell ref="B23:Q23"/>
    <mergeCell ref="B24:Q24"/>
    <mergeCell ref="B19:Q19"/>
    <mergeCell ref="G20:Q20"/>
    <mergeCell ref="F16:J16"/>
    <mergeCell ref="F17:J17"/>
    <mergeCell ref="H4:J4"/>
    <mergeCell ref="H5:J5"/>
    <mergeCell ref="L10:Q10"/>
    <mergeCell ref="L13:Q13"/>
    <mergeCell ref="F14:J14"/>
    <mergeCell ref="F15:J15"/>
  </mergeCells>
  <printOptions/>
  <pageMargins left="0.75" right="0.75" top="1" bottom="1" header="0.5" footer="0.5"/>
  <pageSetup horizontalDpi="1200" verticalDpi="1200" orientation="landscape" r:id="rId5"/>
  <headerFooter alignWithMargins="0">
    <oddFooter>&amp;L&amp;F&amp;C&amp;A&amp;RPage 6</oddFooter>
  </headerFooter>
  <legacyDrawing r:id="rId4"/>
  <oleObjects>
    <oleObject progId="Equation.3" shapeId="12437277" r:id="rId1"/>
    <oleObject progId="Equation.3" shapeId="12437278" r:id="rId2"/>
    <oleObject progId="Equation.3" shapeId="12437279" r:id="rId3"/>
  </oleObjects>
</worksheet>
</file>

<file path=xl/worksheets/sheet7.xml><?xml version="1.0" encoding="utf-8"?>
<worksheet xmlns="http://schemas.openxmlformats.org/spreadsheetml/2006/main" xmlns:r="http://schemas.openxmlformats.org/officeDocument/2006/relationships">
  <sheetPr codeName="Sheet9"/>
  <dimension ref="A1:V47"/>
  <sheetViews>
    <sheetView showGridLines="0" showZeros="0" zoomScale="85" zoomScaleNormal="85" zoomScalePageLayoutView="0" workbookViewId="0" topLeftCell="A1">
      <selection activeCell="H7" activeCellId="2" sqref="D7 D13 H7:H13"/>
    </sheetView>
  </sheetViews>
  <sheetFormatPr defaultColWidth="15.7109375" defaultRowHeight="27.75" customHeight="1"/>
  <cols>
    <col min="1" max="1" width="1.28515625" style="63" customWidth="1"/>
    <col min="2" max="2" width="30.28125" style="63" customWidth="1"/>
    <col min="3" max="3" width="5.140625" style="63" customWidth="1"/>
    <col min="4" max="4" width="6.7109375" style="63" customWidth="1"/>
    <col min="5" max="5" width="0.9921875" style="63" customWidth="1"/>
    <col min="6" max="6" width="5.140625" style="63" customWidth="1"/>
    <col min="7" max="7" width="0.9921875" style="41" customWidth="1"/>
    <col min="8" max="8" width="6.7109375" style="41" customWidth="1"/>
    <col min="9" max="9" width="0.9921875" style="41" customWidth="1"/>
    <col min="10" max="10" width="5.140625" style="41" customWidth="1"/>
    <col min="11" max="11" width="1.57421875" style="41" customWidth="1"/>
    <col min="12" max="13" width="10.8515625" style="41" customWidth="1"/>
    <col min="14" max="14" width="5.28125" style="41" customWidth="1"/>
    <col min="15" max="15" width="1.7109375" style="41" customWidth="1"/>
    <col min="16" max="16" width="6.7109375" style="41" customWidth="1"/>
    <col min="17" max="17" width="20.57421875" style="63" customWidth="1"/>
    <col min="18" max="18" width="1.28515625" style="63" customWidth="1"/>
    <col min="19" max="19" width="1.7109375" style="63" customWidth="1"/>
    <col min="20" max="20" width="33.8515625" style="63" customWidth="1"/>
    <col min="21" max="21" width="5.57421875" style="63" bestFit="1" customWidth="1"/>
    <col min="22" max="22" width="6.421875" style="63" customWidth="1"/>
    <col min="23" max="23" width="5.421875" style="63" customWidth="1"/>
    <col min="24" max="24" width="6.7109375" style="63" customWidth="1"/>
    <col min="25" max="25" width="7.421875" style="63" customWidth="1"/>
    <col min="26" max="26" width="34.00390625" style="63" customWidth="1"/>
    <col min="27" max="28" width="1.7109375" style="63" customWidth="1"/>
    <col min="29" max="29" width="33.7109375" style="63" customWidth="1"/>
    <col min="30" max="30" width="5.8515625" style="63" customWidth="1"/>
    <col min="31" max="31" width="6.421875" style="63" customWidth="1"/>
    <col min="32" max="32" width="5.421875" style="63" customWidth="1"/>
    <col min="33" max="33" width="6.7109375" style="63" customWidth="1"/>
    <col min="34" max="34" width="7.421875" style="63" customWidth="1"/>
    <col min="35" max="35" width="34.00390625" style="63" customWidth="1"/>
    <col min="36" max="37" width="1.7109375" style="63" customWidth="1"/>
    <col min="38" max="38" width="33.7109375" style="63" customWidth="1"/>
    <col min="39" max="39" width="5.8515625" style="63" customWidth="1"/>
    <col min="40" max="40" width="6.421875" style="63" customWidth="1"/>
    <col min="41" max="41" width="5.421875" style="63" customWidth="1"/>
    <col min="42" max="42" width="6.7109375" style="63" customWidth="1"/>
    <col min="43" max="43" width="7.421875" style="63" customWidth="1"/>
    <col min="44" max="44" width="34.00390625" style="63" customWidth="1"/>
    <col min="45" max="45" width="1.7109375" style="63" customWidth="1"/>
    <col min="46" max="54" width="9.140625" style="63" customWidth="1"/>
    <col min="55" max="16384" width="15.7109375" style="63" customWidth="1"/>
  </cols>
  <sheetData>
    <row r="1" spans="1:22" ht="15" customHeight="1" thickTop="1">
      <c r="A1" s="60"/>
      <c r="B1" s="82" t="s">
        <v>528</v>
      </c>
      <c r="C1" s="216">
        <f>'Basic test data'!L6</f>
        <v>0</v>
      </c>
      <c r="D1" s="216"/>
      <c r="E1" s="216"/>
      <c r="F1" s="216"/>
      <c r="G1" s="216"/>
      <c r="H1" s="216"/>
      <c r="I1" s="61"/>
      <c r="J1" s="62"/>
      <c r="K1" s="62"/>
      <c r="L1" s="62"/>
      <c r="M1" s="62"/>
      <c r="N1" s="145" t="s">
        <v>28</v>
      </c>
      <c r="O1" s="181"/>
      <c r="P1" s="166">
        <v>1</v>
      </c>
      <c r="Q1" s="166"/>
      <c r="R1" s="127">
        <v>1</v>
      </c>
      <c r="S1" s="41"/>
      <c r="T1" s="41"/>
      <c r="U1" s="41"/>
      <c r="V1" s="41"/>
    </row>
    <row r="2" spans="1:20" ht="18" customHeight="1">
      <c r="A2" s="64"/>
      <c r="B2" s="68" t="s">
        <v>441</v>
      </c>
      <c r="C2" s="68"/>
      <c r="D2" s="68"/>
      <c r="E2" s="68"/>
      <c r="F2" s="68"/>
      <c r="G2" s="68"/>
      <c r="H2" s="68"/>
      <c r="I2" s="83"/>
      <c r="J2" s="83"/>
      <c r="K2" s="65"/>
      <c r="L2" s="65"/>
      <c r="M2" s="65"/>
      <c r="N2" s="135" t="s">
        <v>505</v>
      </c>
      <c r="O2" s="135"/>
      <c r="P2" s="167"/>
      <c r="Q2" s="41" t="s">
        <v>493</v>
      </c>
      <c r="R2" s="66"/>
      <c r="T2" s="150"/>
    </row>
    <row r="3" spans="1:18" s="70" customFormat="1" ht="15" customHeight="1">
      <c r="A3" s="67"/>
      <c r="B3" s="63" t="s">
        <v>457</v>
      </c>
      <c r="C3" s="63"/>
      <c r="D3" s="63"/>
      <c r="E3" s="63"/>
      <c r="F3" s="63"/>
      <c r="G3" s="41"/>
      <c r="H3" s="41"/>
      <c r="I3" s="41"/>
      <c r="J3" s="41"/>
      <c r="K3" s="68"/>
      <c r="L3" s="68"/>
      <c r="M3" s="68"/>
      <c r="N3" s="68"/>
      <c r="O3" s="68"/>
      <c r="P3" s="68"/>
      <c r="Q3" s="50"/>
      <c r="R3" s="69"/>
    </row>
    <row r="4" spans="1:18" s="70" customFormat="1" ht="12" customHeight="1">
      <c r="A4" s="71"/>
      <c r="D4" s="210" t="s">
        <v>458</v>
      </c>
      <c r="E4" s="211"/>
      <c r="F4" s="212"/>
      <c r="G4" s="50"/>
      <c r="H4" s="210" t="s">
        <v>460</v>
      </c>
      <c r="I4" s="211"/>
      <c r="J4" s="212"/>
      <c r="R4" s="69"/>
    </row>
    <row r="5" spans="1:18" s="70" customFormat="1" ht="12" customHeight="1">
      <c r="A5" s="71"/>
      <c r="D5" s="213" t="s">
        <v>459</v>
      </c>
      <c r="E5" s="214"/>
      <c r="F5" s="215"/>
      <c r="G5" s="50"/>
      <c r="H5" s="213" t="s">
        <v>459</v>
      </c>
      <c r="I5" s="214"/>
      <c r="J5" s="215"/>
      <c r="R5" s="69"/>
    </row>
    <row r="6" spans="1:18" ht="12" customHeight="1">
      <c r="A6" s="71"/>
      <c r="B6" s="6" t="s">
        <v>22</v>
      </c>
      <c r="C6" s="5" t="s">
        <v>5</v>
      </c>
      <c r="D6" s="87" t="s">
        <v>20</v>
      </c>
      <c r="E6" s="41"/>
      <c r="F6" s="88" t="s">
        <v>21</v>
      </c>
      <c r="H6" s="87" t="s">
        <v>20</v>
      </c>
      <c r="J6" s="88" t="s">
        <v>21</v>
      </c>
      <c r="K6" s="63"/>
      <c r="L6" s="148" t="s">
        <v>527</v>
      </c>
      <c r="M6" s="63"/>
      <c r="N6" s="63"/>
      <c r="O6" s="63"/>
      <c r="P6" s="63"/>
      <c r="R6" s="72"/>
    </row>
    <row r="7" spans="1:18" ht="24" customHeight="1">
      <c r="A7" s="67"/>
      <c r="B7" s="41" t="s">
        <v>522</v>
      </c>
      <c r="C7" s="73" t="s">
        <v>14</v>
      </c>
      <c r="D7" s="158"/>
      <c r="E7" s="90"/>
      <c r="F7" s="93" t="s">
        <v>496</v>
      </c>
      <c r="G7" s="90"/>
      <c r="H7" s="158"/>
      <c r="J7" s="128" t="s">
        <v>497</v>
      </c>
      <c r="K7" s="63"/>
      <c r="L7" s="199"/>
      <c r="M7" s="199"/>
      <c r="N7" s="199"/>
      <c r="O7" s="199"/>
      <c r="P7" s="199"/>
      <c r="Q7" s="199"/>
      <c r="R7" s="72"/>
    </row>
    <row r="8" spans="1:18" ht="24" customHeight="1">
      <c r="A8" s="67"/>
      <c r="B8" s="41" t="s">
        <v>7</v>
      </c>
      <c r="C8" s="73" t="s">
        <v>14</v>
      </c>
      <c r="D8" s="91"/>
      <c r="E8" s="90"/>
      <c r="F8" s="92"/>
      <c r="G8" s="90"/>
      <c r="H8" s="158"/>
      <c r="J8" s="128" t="s">
        <v>498</v>
      </c>
      <c r="K8" s="63"/>
      <c r="L8" s="199"/>
      <c r="M8" s="199"/>
      <c r="N8" s="199"/>
      <c r="O8" s="199"/>
      <c r="P8" s="199"/>
      <c r="Q8" s="199"/>
      <c r="R8" s="72"/>
    </row>
    <row r="9" spans="1:18" ht="24" customHeight="1">
      <c r="A9" s="67"/>
      <c r="B9" s="41" t="s">
        <v>518</v>
      </c>
      <c r="C9" s="73" t="s">
        <v>14</v>
      </c>
      <c r="D9" s="91"/>
      <c r="E9" s="90"/>
      <c r="F9" s="93"/>
      <c r="G9" s="90"/>
      <c r="H9" s="158"/>
      <c r="J9" s="128" t="s">
        <v>499</v>
      </c>
      <c r="K9" s="63"/>
      <c r="L9" s="199"/>
      <c r="M9" s="199"/>
      <c r="N9" s="199"/>
      <c r="O9" s="199"/>
      <c r="P9" s="199"/>
      <c r="Q9" s="199"/>
      <c r="R9" s="72"/>
    </row>
    <row r="10" spans="1:18" ht="24" customHeight="1">
      <c r="A10" s="67"/>
      <c r="B10" s="74" t="s">
        <v>519</v>
      </c>
      <c r="C10" s="73" t="s">
        <v>14</v>
      </c>
      <c r="D10" s="91"/>
      <c r="E10" s="90"/>
      <c r="F10" s="93"/>
      <c r="G10" s="90"/>
      <c r="H10" s="158"/>
      <c r="J10" s="128" t="s">
        <v>500</v>
      </c>
      <c r="K10" s="63"/>
      <c r="L10" s="199"/>
      <c r="M10" s="199"/>
      <c r="N10" s="199"/>
      <c r="O10" s="199"/>
      <c r="P10" s="199"/>
      <c r="Q10" s="199"/>
      <c r="R10" s="72"/>
    </row>
    <row r="11" spans="1:18" ht="24" customHeight="1">
      <c r="A11" s="67"/>
      <c r="B11" s="74" t="s">
        <v>520</v>
      </c>
      <c r="C11" s="73" t="s">
        <v>14</v>
      </c>
      <c r="D11" s="91"/>
      <c r="E11" s="90"/>
      <c r="F11" s="93"/>
      <c r="G11" s="90"/>
      <c r="H11" s="158"/>
      <c r="J11" s="128" t="s">
        <v>501</v>
      </c>
      <c r="K11" s="63"/>
      <c r="L11" s="199"/>
      <c r="M11" s="199"/>
      <c r="N11" s="199"/>
      <c r="O11" s="199"/>
      <c r="P11" s="199"/>
      <c r="Q11" s="199"/>
      <c r="R11" s="72"/>
    </row>
    <row r="12" spans="1:18" ht="24" customHeight="1">
      <c r="A12" s="67"/>
      <c r="B12" s="74" t="s">
        <v>521</v>
      </c>
      <c r="C12" s="73" t="s">
        <v>14</v>
      </c>
      <c r="D12" s="91"/>
      <c r="E12" s="90"/>
      <c r="F12" s="93"/>
      <c r="G12" s="90"/>
      <c r="H12" s="158"/>
      <c r="J12" s="128" t="s">
        <v>502</v>
      </c>
      <c r="K12" s="63"/>
      <c r="L12" s="199"/>
      <c r="M12" s="199"/>
      <c r="N12" s="199"/>
      <c r="O12" s="199"/>
      <c r="P12" s="199"/>
      <c r="Q12" s="199"/>
      <c r="R12" s="72"/>
    </row>
    <row r="13" spans="1:18" ht="24" customHeight="1">
      <c r="A13" s="67"/>
      <c r="B13" s="41" t="s">
        <v>446</v>
      </c>
      <c r="C13" s="73" t="s">
        <v>19</v>
      </c>
      <c r="D13" s="159"/>
      <c r="E13" s="94"/>
      <c r="F13" s="129" t="s">
        <v>503</v>
      </c>
      <c r="G13" s="90"/>
      <c r="H13" s="159"/>
      <c r="I13" s="89"/>
      <c r="J13" s="130" t="s">
        <v>504</v>
      </c>
      <c r="K13" s="63"/>
      <c r="L13" s="199"/>
      <c r="M13" s="199"/>
      <c r="N13" s="199"/>
      <c r="O13" s="199"/>
      <c r="P13" s="199"/>
      <c r="Q13" s="199"/>
      <c r="R13" s="72"/>
    </row>
    <row r="14" spans="1:21" ht="14.25" customHeight="1">
      <c r="A14" s="67"/>
      <c r="B14" s="86" t="s">
        <v>3</v>
      </c>
      <c r="D14" s="95"/>
      <c r="E14" s="95"/>
      <c r="F14" s="217" t="s">
        <v>517</v>
      </c>
      <c r="G14" s="217"/>
      <c r="H14" s="217"/>
      <c r="I14" s="217"/>
      <c r="J14" s="217"/>
      <c r="K14" s="86" t="s">
        <v>3</v>
      </c>
      <c r="L14" s="86"/>
      <c r="M14" s="86"/>
      <c r="P14" s="144"/>
      <c r="Q14" s="147" t="s">
        <v>517</v>
      </c>
      <c r="R14" s="72"/>
      <c r="S14" s="147"/>
      <c r="T14" s="147"/>
      <c r="U14" s="147"/>
    </row>
    <row r="15" spans="1:21" ht="24.75" customHeight="1">
      <c r="A15" s="67"/>
      <c r="B15" s="75" t="s">
        <v>469</v>
      </c>
      <c r="C15" s="76" t="s">
        <v>14</v>
      </c>
      <c r="D15" s="160">
        <f>IF(ISBLANK(H9)=TRUE,"",SUM(H9:H12)-SUM('Basic test data'!M13:M16))</f>
      </c>
      <c r="E15" s="95"/>
      <c r="F15" s="218" t="s">
        <v>447</v>
      </c>
      <c r="G15" s="218"/>
      <c r="H15" s="218"/>
      <c r="I15" s="218"/>
      <c r="J15" s="218"/>
      <c r="L15" s="77" t="s">
        <v>470</v>
      </c>
      <c r="M15" s="151"/>
      <c r="N15" s="76" t="s">
        <v>471</v>
      </c>
      <c r="O15" s="76"/>
      <c r="P15" s="162">
        <f>IF(ISBLANK(H9)=TRUE,"",1000*D17/D15)</f>
      </c>
      <c r="Q15" s="132"/>
      <c r="R15" s="72"/>
      <c r="S15" s="146"/>
      <c r="T15" s="146"/>
      <c r="U15" s="146"/>
    </row>
    <row r="16" spans="1:21" ht="24.75" customHeight="1">
      <c r="A16" s="67"/>
      <c r="B16" s="63" t="s">
        <v>472</v>
      </c>
      <c r="C16" s="76" t="s">
        <v>14</v>
      </c>
      <c r="D16" s="161">
        <f>IF(ISBLANK(H8)=TRUE,"",H8-'Basic test data'!$M$17)</f>
      </c>
      <c r="E16" s="95"/>
      <c r="F16" s="220" t="s">
        <v>523</v>
      </c>
      <c r="G16" s="219"/>
      <c r="H16" s="219"/>
      <c r="I16" s="219"/>
      <c r="J16" s="219"/>
      <c r="L16" s="77" t="s">
        <v>473</v>
      </c>
      <c r="M16" s="151"/>
      <c r="N16" s="76" t="s">
        <v>19</v>
      </c>
      <c r="O16" s="76"/>
      <c r="P16" s="161">
        <f>IF(ISBLANK(H13)=TRUE,"",H13-D13)</f>
      </c>
      <c r="Q16" s="143" t="s">
        <v>524</v>
      </c>
      <c r="R16" s="72"/>
      <c r="S16" s="143"/>
      <c r="T16" s="143"/>
      <c r="U16" s="143"/>
    </row>
    <row r="17" spans="1:20" ht="24.75" customHeight="1">
      <c r="A17" s="67"/>
      <c r="B17" s="41" t="s">
        <v>4</v>
      </c>
      <c r="C17" s="76" t="s">
        <v>14</v>
      </c>
      <c r="D17" s="161">
        <f>IF(ISBLANK(H8)=TRUE,"",(D7-H7)*(1-1.12*'Basic test data'!$D$14)-1.5*D16)</f>
      </c>
      <c r="E17" s="95"/>
      <c r="F17" s="218"/>
      <c r="G17" s="219"/>
      <c r="H17" s="219"/>
      <c r="I17" s="219"/>
      <c r="J17" s="219"/>
      <c r="K17" s="63"/>
      <c r="Q17" s="41"/>
      <c r="R17" s="72"/>
      <c r="T17" s="132"/>
    </row>
    <row r="18" spans="1:18" ht="6" customHeight="1">
      <c r="A18" s="67"/>
      <c r="I18" s="63"/>
      <c r="J18" s="63"/>
      <c r="K18" s="63"/>
      <c r="L18" s="63"/>
      <c r="M18" s="63"/>
      <c r="N18" s="63"/>
      <c r="O18" s="63"/>
      <c r="P18" s="63"/>
      <c r="R18" s="72"/>
    </row>
    <row r="19" spans="1:18" ht="18" customHeight="1">
      <c r="A19" s="67"/>
      <c r="B19" s="206" t="s">
        <v>525</v>
      </c>
      <c r="C19" s="207"/>
      <c r="D19" s="207"/>
      <c r="E19" s="207"/>
      <c r="F19" s="207"/>
      <c r="G19" s="207"/>
      <c r="H19" s="207"/>
      <c r="I19" s="207"/>
      <c r="J19" s="207"/>
      <c r="K19" s="207"/>
      <c r="L19" s="207"/>
      <c r="M19" s="207"/>
      <c r="N19" s="207"/>
      <c r="O19" s="207"/>
      <c r="P19" s="207"/>
      <c r="Q19" s="208"/>
      <c r="R19" s="72"/>
    </row>
    <row r="20" spans="1:18" ht="21.75" customHeight="1">
      <c r="A20" s="67"/>
      <c r="B20" s="149" t="s">
        <v>526</v>
      </c>
      <c r="C20" s="115"/>
      <c r="D20" s="115"/>
      <c r="E20" s="115"/>
      <c r="F20" s="115"/>
      <c r="G20" s="221"/>
      <c r="H20" s="221"/>
      <c r="I20" s="221"/>
      <c r="J20" s="221"/>
      <c r="K20" s="221"/>
      <c r="L20" s="221"/>
      <c r="M20" s="221"/>
      <c r="N20" s="221"/>
      <c r="O20" s="221"/>
      <c r="P20" s="221"/>
      <c r="Q20" s="222"/>
      <c r="R20" s="72"/>
    </row>
    <row r="21" spans="1:18" ht="21.75" customHeight="1">
      <c r="A21" s="67"/>
      <c r="B21" s="223"/>
      <c r="C21" s="221"/>
      <c r="D21" s="221"/>
      <c r="E21" s="221"/>
      <c r="F21" s="221"/>
      <c r="G21" s="221"/>
      <c r="H21" s="221"/>
      <c r="I21" s="221"/>
      <c r="J21" s="221"/>
      <c r="K21" s="221"/>
      <c r="L21" s="221"/>
      <c r="M21" s="221"/>
      <c r="N21" s="221"/>
      <c r="O21" s="221"/>
      <c r="P21" s="221"/>
      <c r="Q21" s="222"/>
      <c r="R21" s="72"/>
    </row>
    <row r="22" spans="1:18" ht="21.75" customHeight="1">
      <c r="A22" s="67"/>
      <c r="B22" s="223"/>
      <c r="C22" s="221"/>
      <c r="D22" s="221"/>
      <c r="E22" s="221"/>
      <c r="F22" s="221"/>
      <c r="G22" s="221"/>
      <c r="H22" s="221"/>
      <c r="I22" s="221"/>
      <c r="J22" s="221"/>
      <c r="K22" s="221"/>
      <c r="L22" s="221"/>
      <c r="M22" s="221"/>
      <c r="N22" s="221"/>
      <c r="O22" s="221"/>
      <c r="P22" s="221"/>
      <c r="Q22" s="222"/>
      <c r="R22" s="72"/>
    </row>
    <row r="23" spans="1:18" ht="21.75" customHeight="1">
      <c r="A23" s="67"/>
      <c r="B23" s="224"/>
      <c r="C23" s="225"/>
      <c r="D23" s="225"/>
      <c r="E23" s="225"/>
      <c r="F23" s="225"/>
      <c r="G23" s="225"/>
      <c r="H23" s="225"/>
      <c r="I23" s="225"/>
      <c r="J23" s="225"/>
      <c r="K23" s="225"/>
      <c r="L23" s="225"/>
      <c r="M23" s="225"/>
      <c r="N23" s="225"/>
      <c r="O23" s="225"/>
      <c r="P23" s="225"/>
      <c r="Q23" s="226"/>
      <c r="R23" s="72"/>
    </row>
    <row r="24" spans="1:18" ht="18" customHeight="1" thickBot="1">
      <c r="A24" s="78"/>
      <c r="B24" s="209"/>
      <c r="C24" s="209"/>
      <c r="D24" s="209"/>
      <c r="E24" s="209"/>
      <c r="F24" s="209"/>
      <c r="G24" s="209"/>
      <c r="H24" s="209"/>
      <c r="I24" s="209"/>
      <c r="J24" s="209"/>
      <c r="K24" s="209"/>
      <c r="L24" s="209"/>
      <c r="M24" s="209"/>
      <c r="N24" s="209"/>
      <c r="O24" s="209"/>
      <c r="P24" s="209"/>
      <c r="Q24" s="209"/>
      <c r="R24" s="79"/>
    </row>
    <row r="25" spans="7:16" ht="19.5" customHeight="1" thickTop="1">
      <c r="G25" s="63"/>
      <c r="H25" s="63"/>
      <c r="I25" s="63"/>
      <c r="J25" s="63"/>
      <c r="K25" s="63"/>
      <c r="L25" s="63"/>
      <c r="M25" s="63"/>
      <c r="N25" s="63"/>
      <c r="O25" s="63"/>
      <c r="P25" s="63"/>
    </row>
    <row r="26" spans="10:16" ht="19.5" customHeight="1">
      <c r="J26" s="63"/>
      <c r="K26" s="63"/>
      <c r="L26" s="63"/>
      <c r="M26" s="63"/>
      <c r="N26" s="63"/>
      <c r="O26" s="63"/>
      <c r="P26" s="63"/>
    </row>
    <row r="27" spans="10:16" ht="100.5" customHeight="1">
      <c r="J27" s="63"/>
      <c r="K27" s="63"/>
      <c r="L27" s="63"/>
      <c r="M27" s="63"/>
      <c r="N27" s="63"/>
      <c r="O27" s="63"/>
      <c r="P27" s="63"/>
    </row>
    <row r="28" spans="10:16" ht="19.5" customHeight="1">
      <c r="J28" s="63"/>
      <c r="K28" s="63"/>
      <c r="L28" s="63"/>
      <c r="M28" s="63"/>
      <c r="N28" s="63"/>
      <c r="O28" s="63"/>
      <c r="P28" s="63"/>
    </row>
    <row r="29" spans="10:16" ht="19.5" customHeight="1">
      <c r="J29" s="63"/>
      <c r="K29" s="63"/>
      <c r="L29" s="63"/>
      <c r="M29" s="63"/>
      <c r="N29" s="63"/>
      <c r="O29" s="63"/>
      <c r="P29" s="63"/>
    </row>
    <row r="30" spans="10:16" ht="19.5" customHeight="1">
      <c r="J30" s="63"/>
      <c r="K30" s="63"/>
      <c r="L30" s="63"/>
      <c r="M30" s="63"/>
      <c r="N30" s="63"/>
      <c r="O30" s="63"/>
      <c r="P30" s="63"/>
    </row>
    <row r="31" spans="10:16" ht="18.75" customHeight="1">
      <c r="J31" s="63"/>
      <c r="K31" s="63"/>
      <c r="L31" s="63"/>
      <c r="M31" s="63"/>
      <c r="N31" s="63"/>
      <c r="O31" s="63"/>
      <c r="P31" s="63"/>
    </row>
    <row r="32" spans="10:16" ht="27.75" customHeight="1">
      <c r="J32" s="63"/>
      <c r="K32" s="63"/>
      <c r="L32" s="63"/>
      <c r="M32" s="63"/>
      <c r="N32" s="63"/>
      <c r="O32" s="63"/>
      <c r="P32" s="63"/>
    </row>
    <row r="33" spans="10:16" ht="27.75" customHeight="1">
      <c r="J33" s="63"/>
      <c r="K33" s="63"/>
      <c r="L33" s="63"/>
      <c r="M33" s="63"/>
      <c r="N33" s="63"/>
      <c r="O33" s="63"/>
      <c r="P33" s="63"/>
    </row>
    <row r="34" spans="10:16" ht="27.75" customHeight="1">
      <c r="J34" s="63"/>
      <c r="K34" s="63"/>
      <c r="L34" s="63"/>
      <c r="M34" s="63"/>
      <c r="N34" s="63"/>
      <c r="O34" s="63"/>
      <c r="P34" s="63"/>
    </row>
    <row r="35" spans="10:16" ht="27.75" customHeight="1">
      <c r="J35" s="63"/>
      <c r="K35" s="63"/>
      <c r="L35" s="63"/>
      <c r="M35" s="63"/>
      <c r="N35" s="63"/>
      <c r="O35" s="63"/>
      <c r="P35" s="63"/>
    </row>
    <row r="36" spans="10:16" ht="27.75" customHeight="1">
      <c r="J36" s="63"/>
      <c r="K36" s="63"/>
      <c r="L36" s="63"/>
      <c r="M36" s="63"/>
      <c r="N36" s="63"/>
      <c r="O36" s="63"/>
      <c r="P36" s="63"/>
    </row>
    <row r="37" spans="10:16" ht="27.75" customHeight="1">
      <c r="J37" s="63"/>
      <c r="K37" s="63"/>
      <c r="L37" s="63"/>
      <c r="M37" s="63"/>
      <c r="N37" s="63"/>
      <c r="O37" s="63"/>
      <c r="P37" s="63"/>
    </row>
    <row r="38" spans="10:16" ht="27.75" customHeight="1">
      <c r="J38" s="63"/>
      <c r="K38" s="63"/>
      <c r="L38" s="63"/>
      <c r="M38" s="63"/>
      <c r="N38" s="63"/>
      <c r="O38" s="63"/>
      <c r="P38" s="63"/>
    </row>
    <row r="39" spans="9:16" ht="27.75" customHeight="1">
      <c r="I39" s="63"/>
      <c r="J39" s="63"/>
      <c r="K39" s="63"/>
      <c r="L39" s="63"/>
      <c r="M39" s="63"/>
      <c r="N39" s="63"/>
      <c r="O39" s="63"/>
      <c r="P39" s="63"/>
    </row>
    <row r="40" spans="9:16" ht="27.75" customHeight="1">
      <c r="I40" s="63"/>
      <c r="J40" s="63"/>
      <c r="K40" s="63"/>
      <c r="L40" s="63"/>
      <c r="M40" s="63"/>
      <c r="N40" s="63"/>
      <c r="O40" s="63"/>
      <c r="P40" s="63"/>
    </row>
    <row r="41" spans="7:16" ht="27.75" customHeight="1">
      <c r="G41" s="63"/>
      <c r="H41" s="63"/>
      <c r="I41" s="63"/>
      <c r="J41" s="63"/>
      <c r="K41" s="63"/>
      <c r="L41" s="63"/>
      <c r="M41" s="63"/>
      <c r="N41" s="63"/>
      <c r="O41" s="63"/>
      <c r="P41" s="63"/>
    </row>
    <row r="42" spans="7:16" ht="27.75" customHeight="1">
      <c r="G42" s="63"/>
      <c r="H42" s="63"/>
      <c r="I42" s="63"/>
      <c r="J42" s="63"/>
      <c r="K42" s="63"/>
      <c r="L42" s="63"/>
      <c r="M42" s="63"/>
      <c r="N42" s="63"/>
      <c r="O42" s="63"/>
      <c r="P42" s="63"/>
    </row>
    <row r="43" spans="3:16" ht="27.75" customHeight="1">
      <c r="C43" s="74"/>
      <c r="D43" s="80"/>
      <c r="E43" s="41"/>
      <c r="F43" s="41"/>
      <c r="J43" s="63"/>
      <c r="K43" s="63"/>
      <c r="L43" s="63"/>
      <c r="M43" s="63"/>
      <c r="N43" s="63"/>
      <c r="O43" s="63"/>
      <c r="P43" s="63"/>
    </row>
    <row r="44" spans="2:16" ht="27.75" customHeight="1">
      <c r="B44" s="81"/>
      <c r="C44" s="74"/>
      <c r="D44" s="41"/>
      <c r="G44" s="63"/>
      <c r="H44" s="63"/>
      <c r="I44" s="63"/>
      <c r="J44" s="63"/>
      <c r="K44" s="63"/>
      <c r="L44" s="63"/>
      <c r="M44" s="63"/>
      <c r="N44" s="63"/>
      <c r="O44" s="63"/>
      <c r="P44" s="63"/>
    </row>
    <row r="45" spans="10:16" ht="27.75" customHeight="1">
      <c r="J45" s="63"/>
      <c r="K45" s="63"/>
      <c r="L45" s="63"/>
      <c r="M45" s="63"/>
      <c r="N45" s="63"/>
      <c r="O45" s="63"/>
      <c r="P45" s="63"/>
    </row>
    <row r="46" spans="10:16" ht="27.75" customHeight="1">
      <c r="J46" s="63"/>
      <c r="K46" s="63"/>
      <c r="L46" s="63"/>
      <c r="M46" s="63"/>
      <c r="N46" s="63"/>
      <c r="O46" s="63"/>
      <c r="P46" s="63"/>
    </row>
    <row r="47" spans="10:16" ht="27.75" customHeight="1">
      <c r="J47" s="63"/>
      <c r="K47" s="63"/>
      <c r="L47" s="63"/>
      <c r="M47" s="63"/>
      <c r="N47" s="63"/>
      <c r="O47" s="63"/>
      <c r="P47" s="63"/>
    </row>
  </sheetData>
  <sheetProtection/>
  <mergeCells count="22">
    <mergeCell ref="C1:H1"/>
    <mergeCell ref="L7:Q7"/>
    <mergeCell ref="L8:Q8"/>
    <mergeCell ref="L9:Q9"/>
    <mergeCell ref="D4:F4"/>
    <mergeCell ref="D5:F5"/>
    <mergeCell ref="L11:Q11"/>
    <mergeCell ref="L12:Q12"/>
    <mergeCell ref="B21:Q21"/>
    <mergeCell ref="B22:Q22"/>
    <mergeCell ref="B23:Q23"/>
    <mergeCell ref="B24:Q24"/>
    <mergeCell ref="B19:Q19"/>
    <mergeCell ref="G20:Q20"/>
    <mergeCell ref="F16:J16"/>
    <mergeCell ref="F17:J17"/>
    <mergeCell ref="H4:J4"/>
    <mergeCell ref="H5:J5"/>
    <mergeCell ref="L10:Q10"/>
    <mergeCell ref="L13:Q13"/>
    <mergeCell ref="F14:J14"/>
    <mergeCell ref="F15:J15"/>
  </mergeCells>
  <printOptions/>
  <pageMargins left="0.75" right="0.75" top="1" bottom="1" header="0.5" footer="0.5"/>
  <pageSetup horizontalDpi="1200" verticalDpi="1200" orientation="landscape" r:id="rId5"/>
  <headerFooter alignWithMargins="0">
    <oddFooter>&amp;L&amp;F&amp;C&amp;A&amp;RPage 7</oddFooter>
  </headerFooter>
  <legacyDrawing r:id="rId4"/>
  <oleObjects>
    <oleObject progId="Equation.3" shapeId="12437372" r:id="rId1"/>
    <oleObject progId="Equation.3" shapeId="12437373" r:id="rId2"/>
    <oleObject progId="Equation.3" shapeId="12437374" r:id="rId3"/>
  </oleObjects>
</worksheet>
</file>

<file path=xl/worksheets/sheet8.xml><?xml version="1.0" encoding="utf-8"?>
<worksheet xmlns="http://schemas.openxmlformats.org/spreadsheetml/2006/main" xmlns:r="http://schemas.openxmlformats.org/officeDocument/2006/relationships">
  <sheetPr codeName="Sheet10"/>
  <dimension ref="A1:V47"/>
  <sheetViews>
    <sheetView showGridLines="0" showZeros="0" zoomScale="85" zoomScaleNormal="85" zoomScalePageLayoutView="0" workbookViewId="0" topLeftCell="A1">
      <selection activeCell="T13" sqref="T13"/>
    </sheetView>
  </sheetViews>
  <sheetFormatPr defaultColWidth="15.7109375" defaultRowHeight="27.75" customHeight="1"/>
  <cols>
    <col min="1" max="1" width="1.28515625" style="63" customWidth="1"/>
    <col min="2" max="2" width="30.28125" style="63" customWidth="1"/>
    <col min="3" max="3" width="5.140625" style="63" customWidth="1"/>
    <col min="4" max="4" width="6.7109375" style="63" customWidth="1"/>
    <col min="5" max="5" width="0.9921875" style="63" customWidth="1"/>
    <col min="6" max="6" width="5.140625" style="63" customWidth="1"/>
    <col min="7" max="7" width="0.9921875" style="41" customWidth="1"/>
    <col min="8" max="8" width="6.7109375" style="41" customWidth="1"/>
    <col min="9" max="9" width="0.9921875" style="41" customWidth="1"/>
    <col min="10" max="10" width="5.140625" style="41" customWidth="1"/>
    <col min="11" max="11" width="1.57421875" style="41" customWidth="1"/>
    <col min="12" max="13" width="10.8515625" style="41" customWidth="1"/>
    <col min="14" max="14" width="5.28125" style="41" customWidth="1"/>
    <col min="15" max="15" width="1.7109375" style="41" customWidth="1"/>
    <col min="16" max="16" width="6.7109375" style="41" customWidth="1"/>
    <col min="17" max="17" width="20.57421875" style="63" customWidth="1"/>
    <col min="18" max="18" width="1.28515625" style="63" customWidth="1"/>
    <col min="19" max="19" width="1.7109375" style="63" customWidth="1"/>
    <col min="20" max="20" width="33.8515625" style="63" customWidth="1"/>
    <col min="21" max="21" width="5.57421875" style="63" bestFit="1" customWidth="1"/>
    <col min="22" max="22" width="6.421875" style="63" customWidth="1"/>
    <col min="23" max="23" width="5.421875" style="63" customWidth="1"/>
    <col min="24" max="24" width="6.7109375" style="63" customWidth="1"/>
    <col min="25" max="25" width="7.421875" style="63" customWidth="1"/>
    <col min="26" max="26" width="34.00390625" style="63" customWidth="1"/>
    <col min="27" max="28" width="1.7109375" style="63" customWidth="1"/>
    <col min="29" max="29" width="33.7109375" style="63" customWidth="1"/>
    <col min="30" max="30" width="5.8515625" style="63" customWidth="1"/>
    <col min="31" max="31" width="6.421875" style="63" customWidth="1"/>
    <col min="32" max="32" width="5.421875" style="63" customWidth="1"/>
    <col min="33" max="33" width="6.7109375" style="63" customWidth="1"/>
    <col min="34" max="34" width="7.421875" style="63" customWidth="1"/>
    <col min="35" max="35" width="34.00390625" style="63" customWidth="1"/>
    <col min="36" max="37" width="1.7109375" style="63" customWidth="1"/>
    <col min="38" max="38" width="33.7109375" style="63" customWidth="1"/>
    <col min="39" max="39" width="5.8515625" style="63" customWidth="1"/>
    <col min="40" max="40" width="6.421875" style="63" customWidth="1"/>
    <col min="41" max="41" width="5.421875" style="63" customWidth="1"/>
    <col min="42" max="42" width="6.7109375" style="63" customWidth="1"/>
    <col min="43" max="43" width="7.421875" style="63" customWidth="1"/>
    <col min="44" max="44" width="34.00390625" style="63" customWidth="1"/>
    <col min="45" max="45" width="1.7109375" style="63" customWidth="1"/>
    <col min="46" max="54" width="9.140625" style="63" customWidth="1"/>
    <col min="55" max="16384" width="15.7109375" style="63" customWidth="1"/>
  </cols>
  <sheetData>
    <row r="1" spans="1:22" ht="15" customHeight="1" thickTop="1">
      <c r="A1" s="60"/>
      <c r="B1" s="82" t="s">
        <v>529</v>
      </c>
      <c r="C1" s="216">
        <f>'Basic test data'!L6</f>
        <v>0</v>
      </c>
      <c r="D1" s="216"/>
      <c r="E1" s="216"/>
      <c r="F1" s="216"/>
      <c r="G1" s="216"/>
      <c r="H1" s="216"/>
      <c r="I1" s="61"/>
      <c r="J1" s="62"/>
      <c r="K1" s="62"/>
      <c r="L1" s="62"/>
      <c r="M1" s="62"/>
      <c r="N1" s="145" t="s">
        <v>28</v>
      </c>
      <c r="O1" s="181"/>
      <c r="P1" s="166">
        <v>1</v>
      </c>
      <c r="Q1" s="166"/>
      <c r="R1" s="127">
        <v>1</v>
      </c>
      <c r="S1" s="41"/>
      <c r="T1" s="41"/>
      <c r="U1" s="41"/>
      <c r="V1" s="41"/>
    </row>
    <row r="2" spans="1:20" ht="18" customHeight="1">
      <c r="A2" s="64"/>
      <c r="B2" s="68" t="s">
        <v>441</v>
      </c>
      <c r="C2" s="68"/>
      <c r="D2" s="68"/>
      <c r="E2" s="68"/>
      <c r="F2" s="68"/>
      <c r="G2" s="68"/>
      <c r="H2" s="68"/>
      <c r="I2" s="83"/>
      <c r="J2" s="83"/>
      <c r="K2" s="65"/>
      <c r="L2" s="65"/>
      <c r="M2" s="65"/>
      <c r="N2" s="135" t="s">
        <v>505</v>
      </c>
      <c r="O2" s="135"/>
      <c r="P2" s="167"/>
      <c r="Q2" s="41" t="s">
        <v>493</v>
      </c>
      <c r="R2" s="66"/>
      <c r="T2" s="150"/>
    </row>
    <row r="3" spans="1:18" s="70" customFormat="1" ht="15" customHeight="1">
      <c r="A3" s="67"/>
      <c r="B3" s="63" t="s">
        <v>457</v>
      </c>
      <c r="C3" s="63"/>
      <c r="D3" s="63"/>
      <c r="E3" s="63"/>
      <c r="F3" s="63"/>
      <c r="G3" s="41"/>
      <c r="H3" s="41"/>
      <c r="I3" s="41"/>
      <c r="J3" s="41"/>
      <c r="K3" s="68"/>
      <c r="L3" s="68"/>
      <c r="M3" s="68"/>
      <c r="N3" s="68"/>
      <c r="O3" s="68"/>
      <c r="P3" s="68"/>
      <c r="Q3" s="50"/>
      <c r="R3" s="69"/>
    </row>
    <row r="4" spans="1:18" s="70" customFormat="1" ht="12" customHeight="1">
      <c r="A4" s="71"/>
      <c r="D4" s="210" t="s">
        <v>458</v>
      </c>
      <c r="E4" s="211"/>
      <c r="F4" s="212"/>
      <c r="G4" s="50"/>
      <c r="H4" s="210" t="s">
        <v>460</v>
      </c>
      <c r="I4" s="211"/>
      <c r="J4" s="212"/>
      <c r="R4" s="69"/>
    </row>
    <row r="5" spans="1:18" s="70" customFormat="1" ht="12" customHeight="1">
      <c r="A5" s="71"/>
      <c r="D5" s="213" t="s">
        <v>459</v>
      </c>
      <c r="E5" s="214"/>
      <c r="F5" s="215"/>
      <c r="G5" s="50"/>
      <c r="H5" s="213" t="s">
        <v>459</v>
      </c>
      <c r="I5" s="214"/>
      <c r="J5" s="215"/>
      <c r="R5" s="69"/>
    </row>
    <row r="6" spans="1:18" ht="12" customHeight="1">
      <c r="A6" s="71"/>
      <c r="B6" s="6" t="s">
        <v>22</v>
      </c>
      <c r="C6" s="5" t="s">
        <v>5</v>
      </c>
      <c r="D6" s="87" t="s">
        <v>20</v>
      </c>
      <c r="E6" s="41"/>
      <c r="F6" s="88" t="s">
        <v>21</v>
      </c>
      <c r="H6" s="87" t="s">
        <v>20</v>
      </c>
      <c r="J6" s="88" t="s">
        <v>21</v>
      </c>
      <c r="K6" s="63"/>
      <c r="L6" s="148" t="s">
        <v>527</v>
      </c>
      <c r="M6" s="63"/>
      <c r="N6" s="63"/>
      <c r="O6" s="63"/>
      <c r="P6" s="63"/>
      <c r="R6" s="72"/>
    </row>
    <row r="7" spans="1:18" ht="24" customHeight="1">
      <c r="A7" s="67"/>
      <c r="B7" s="41" t="s">
        <v>522</v>
      </c>
      <c r="C7" s="73" t="s">
        <v>14</v>
      </c>
      <c r="D7" s="158"/>
      <c r="E7" s="90"/>
      <c r="F7" s="93" t="s">
        <v>496</v>
      </c>
      <c r="G7" s="90"/>
      <c r="H7" s="158"/>
      <c r="J7" s="128" t="s">
        <v>497</v>
      </c>
      <c r="K7" s="63"/>
      <c r="L7" s="199"/>
      <c r="M7" s="199"/>
      <c r="N7" s="199"/>
      <c r="O7" s="199"/>
      <c r="P7" s="199"/>
      <c r="Q7" s="199"/>
      <c r="R7" s="72"/>
    </row>
    <row r="8" spans="1:18" ht="24" customHeight="1">
      <c r="A8" s="67"/>
      <c r="B8" s="41" t="s">
        <v>7</v>
      </c>
      <c r="C8" s="73" t="s">
        <v>14</v>
      </c>
      <c r="D8" s="91"/>
      <c r="E8" s="90"/>
      <c r="F8" s="92"/>
      <c r="G8" s="90"/>
      <c r="H8" s="158"/>
      <c r="J8" s="128" t="s">
        <v>498</v>
      </c>
      <c r="K8" s="63"/>
      <c r="L8" s="199"/>
      <c r="M8" s="199"/>
      <c r="N8" s="199"/>
      <c r="O8" s="199"/>
      <c r="P8" s="199"/>
      <c r="Q8" s="199"/>
      <c r="R8" s="72"/>
    </row>
    <row r="9" spans="1:18" ht="24" customHeight="1">
      <c r="A9" s="67"/>
      <c r="B9" s="41" t="s">
        <v>518</v>
      </c>
      <c r="C9" s="73" t="s">
        <v>14</v>
      </c>
      <c r="D9" s="91"/>
      <c r="E9" s="90"/>
      <c r="F9" s="93"/>
      <c r="G9" s="90"/>
      <c r="H9" s="158"/>
      <c r="J9" s="128" t="s">
        <v>499</v>
      </c>
      <c r="K9" s="63"/>
      <c r="L9" s="199"/>
      <c r="M9" s="199"/>
      <c r="N9" s="199"/>
      <c r="O9" s="199"/>
      <c r="P9" s="199"/>
      <c r="Q9" s="199"/>
      <c r="R9" s="72"/>
    </row>
    <row r="10" spans="1:18" ht="24" customHeight="1">
      <c r="A10" s="67"/>
      <c r="B10" s="74" t="s">
        <v>519</v>
      </c>
      <c r="C10" s="73" t="s">
        <v>14</v>
      </c>
      <c r="D10" s="91"/>
      <c r="E10" s="90"/>
      <c r="F10" s="93"/>
      <c r="G10" s="90"/>
      <c r="H10" s="158"/>
      <c r="J10" s="128" t="s">
        <v>500</v>
      </c>
      <c r="K10" s="63"/>
      <c r="L10" s="199"/>
      <c r="M10" s="199"/>
      <c r="N10" s="199"/>
      <c r="O10" s="199"/>
      <c r="P10" s="199"/>
      <c r="Q10" s="199"/>
      <c r="R10" s="72"/>
    </row>
    <row r="11" spans="1:18" ht="24" customHeight="1">
      <c r="A11" s="67"/>
      <c r="B11" s="74" t="s">
        <v>520</v>
      </c>
      <c r="C11" s="73" t="s">
        <v>14</v>
      </c>
      <c r="D11" s="91"/>
      <c r="E11" s="90"/>
      <c r="F11" s="93"/>
      <c r="G11" s="90"/>
      <c r="H11" s="158"/>
      <c r="J11" s="128" t="s">
        <v>501</v>
      </c>
      <c r="K11" s="63"/>
      <c r="L11" s="199"/>
      <c r="M11" s="199"/>
      <c r="N11" s="199"/>
      <c r="O11" s="199"/>
      <c r="P11" s="199"/>
      <c r="Q11" s="199"/>
      <c r="R11" s="72"/>
    </row>
    <row r="12" spans="1:18" ht="24" customHeight="1">
      <c r="A12" s="67"/>
      <c r="B12" s="74" t="s">
        <v>521</v>
      </c>
      <c r="C12" s="73" t="s">
        <v>14</v>
      </c>
      <c r="D12" s="91"/>
      <c r="E12" s="90"/>
      <c r="F12" s="93"/>
      <c r="G12" s="90"/>
      <c r="H12" s="158"/>
      <c r="J12" s="128" t="s">
        <v>502</v>
      </c>
      <c r="K12" s="63"/>
      <c r="L12" s="199"/>
      <c r="M12" s="199"/>
      <c r="N12" s="199"/>
      <c r="O12" s="199"/>
      <c r="P12" s="199"/>
      <c r="Q12" s="199"/>
      <c r="R12" s="72"/>
    </row>
    <row r="13" spans="1:18" ht="24" customHeight="1">
      <c r="A13" s="67"/>
      <c r="B13" s="41" t="s">
        <v>446</v>
      </c>
      <c r="C13" s="73" t="s">
        <v>19</v>
      </c>
      <c r="D13" s="159"/>
      <c r="E13" s="94"/>
      <c r="F13" s="129" t="s">
        <v>503</v>
      </c>
      <c r="G13" s="90"/>
      <c r="H13" s="159"/>
      <c r="I13" s="89"/>
      <c r="J13" s="130" t="s">
        <v>504</v>
      </c>
      <c r="K13" s="63"/>
      <c r="L13" s="199"/>
      <c r="M13" s="199"/>
      <c r="N13" s="199"/>
      <c r="O13" s="199"/>
      <c r="P13" s="199"/>
      <c r="Q13" s="199"/>
      <c r="R13" s="72"/>
    </row>
    <row r="14" spans="1:21" ht="14.25" customHeight="1">
      <c r="A14" s="67"/>
      <c r="B14" s="86" t="s">
        <v>3</v>
      </c>
      <c r="D14" s="95"/>
      <c r="E14" s="95"/>
      <c r="F14" s="217" t="s">
        <v>517</v>
      </c>
      <c r="G14" s="217"/>
      <c r="H14" s="217"/>
      <c r="I14" s="217"/>
      <c r="J14" s="217"/>
      <c r="K14" s="86" t="s">
        <v>3</v>
      </c>
      <c r="L14" s="86"/>
      <c r="M14" s="86"/>
      <c r="P14" s="144"/>
      <c r="Q14" s="147" t="s">
        <v>517</v>
      </c>
      <c r="R14" s="72"/>
      <c r="S14" s="147"/>
      <c r="T14" s="147"/>
      <c r="U14" s="147"/>
    </row>
    <row r="15" spans="1:21" ht="24.75" customHeight="1">
      <c r="A15" s="67"/>
      <c r="B15" s="75" t="s">
        <v>469</v>
      </c>
      <c r="C15" s="76" t="s">
        <v>14</v>
      </c>
      <c r="D15" s="160">
        <f>IF(ISBLANK(H9)=TRUE,"",SUM(H9:H12)-SUM('Basic test data'!M13:M16))</f>
      </c>
      <c r="E15" s="95"/>
      <c r="F15" s="218" t="s">
        <v>447</v>
      </c>
      <c r="G15" s="218"/>
      <c r="H15" s="218"/>
      <c r="I15" s="218"/>
      <c r="J15" s="218"/>
      <c r="L15" s="77" t="s">
        <v>470</v>
      </c>
      <c r="M15" s="151"/>
      <c r="N15" s="76" t="s">
        <v>471</v>
      </c>
      <c r="O15" s="76"/>
      <c r="P15" s="162">
        <f>IF(ISBLANK(H9)=TRUE,"",1000*D17/D15)</f>
      </c>
      <c r="Q15" s="132"/>
      <c r="R15" s="72"/>
      <c r="S15" s="146"/>
      <c r="T15" s="146"/>
      <c r="U15" s="146"/>
    </row>
    <row r="16" spans="1:21" ht="24.75" customHeight="1">
      <c r="A16" s="67"/>
      <c r="B16" s="63" t="s">
        <v>472</v>
      </c>
      <c r="C16" s="76" t="s">
        <v>14</v>
      </c>
      <c r="D16" s="161">
        <f>IF(ISBLANK(H8)=TRUE,"",H8-'Basic test data'!$M$17)</f>
      </c>
      <c r="E16" s="95"/>
      <c r="F16" s="220" t="s">
        <v>523</v>
      </c>
      <c r="G16" s="219"/>
      <c r="H16" s="219"/>
      <c r="I16" s="219"/>
      <c r="J16" s="219"/>
      <c r="L16" s="77" t="s">
        <v>473</v>
      </c>
      <c r="M16" s="151"/>
      <c r="N16" s="76" t="s">
        <v>19</v>
      </c>
      <c r="O16" s="76"/>
      <c r="P16" s="161">
        <f>IF(ISBLANK(H13)=TRUE,"",H13-D13)</f>
      </c>
      <c r="Q16" s="143" t="s">
        <v>524</v>
      </c>
      <c r="R16" s="72"/>
      <c r="S16" s="143"/>
      <c r="T16" s="143"/>
      <c r="U16" s="143"/>
    </row>
    <row r="17" spans="1:20" ht="24.75" customHeight="1">
      <c r="A17" s="67"/>
      <c r="B17" s="41" t="s">
        <v>4</v>
      </c>
      <c r="C17" s="76" t="s">
        <v>14</v>
      </c>
      <c r="D17" s="161">
        <f>IF(ISBLANK(H8)=TRUE,"",(D7-H7)*(1-1.12*'Basic test data'!$D$14)-1.5*D16)</f>
      </c>
      <c r="E17" s="95"/>
      <c r="F17" s="218"/>
      <c r="G17" s="219"/>
      <c r="H17" s="219"/>
      <c r="I17" s="219"/>
      <c r="J17" s="219"/>
      <c r="K17" s="63"/>
      <c r="Q17" s="41"/>
      <c r="R17" s="72"/>
      <c r="T17" s="132"/>
    </row>
    <row r="18" spans="1:18" ht="6" customHeight="1">
      <c r="A18" s="67"/>
      <c r="I18" s="63"/>
      <c r="J18" s="63"/>
      <c r="K18" s="63"/>
      <c r="L18" s="63"/>
      <c r="M18" s="63"/>
      <c r="N18" s="63"/>
      <c r="O18" s="63"/>
      <c r="P18" s="63"/>
      <c r="R18" s="72"/>
    </row>
    <row r="19" spans="1:18" ht="18" customHeight="1">
      <c r="A19" s="67"/>
      <c r="B19" s="206" t="s">
        <v>525</v>
      </c>
      <c r="C19" s="207"/>
      <c r="D19" s="207"/>
      <c r="E19" s="207"/>
      <c r="F19" s="207"/>
      <c r="G19" s="207"/>
      <c r="H19" s="207"/>
      <c r="I19" s="207"/>
      <c r="J19" s="207"/>
      <c r="K19" s="207"/>
      <c r="L19" s="207"/>
      <c r="M19" s="207"/>
      <c r="N19" s="207"/>
      <c r="O19" s="207"/>
      <c r="P19" s="207"/>
      <c r="Q19" s="208"/>
      <c r="R19" s="72"/>
    </row>
    <row r="20" spans="1:18" ht="21.75" customHeight="1">
      <c r="A20" s="67"/>
      <c r="B20" s="149" t="s">
        <v>526</v>
      </c>
      <c r="C20" s="115"/>
      <c r="D20" s="115"/>
      <c r="E20" s="115"/>
      <c r="F20" s="115"/>
      <c r="G20" s="204"/>
      <c r="H20" s="204"/>
      <c r="I20" s="204"/>
      <c r="J20" s="204"/>
      <c r="K20" s="204"/>
      <c r="L20" s="204"/>
      <c r="M20" s="204"/>
      <c r="N20" s="204"/>
      <c r="O20" s="204"/>
      <c r="P20" s="204"/>
      <c r="Q20" s="205"/>
      <c r="R20" s="72"/>
    </row>
    <row r="21" spans="1:18" ht="21.75" customHeight="1">
      <c r="A21" s="67"/>
      <c r="B21" s="203"/>
      <c r="C21" s="204"/>
      <c r="D21" s="204"/>
      <c r="E21" s="204"/>
      <c r="F21" s="204"/>
      <c r="G21" s="204"/>
      <c r="H21" s="204"/>
      <c r="I21" s="204"/>
      <c r="J21" s="204"/>
      <c r="K21" s="204"/>
      <c r="L21" s="204"/>
      <c r="M21" s="204"/>
      <c r="N21" s="204"/>
      <c r="O21" s="204"/>
      <c r="P21" s="204"/>
      <c r="Q21" s="205"/>
      <c r="R21" s="72"/>
    </row>
    <row r="22" spans="1:18" ht="21.75" customHeight="1">
      <c r="A22" s="67"/>
      <c r="B22" s="203"/>
      <c r="C22" s="204"/>
      <c r="D22" s="204"/>
      <c r="E22" s="204"/>
      <c r="F22" s="204"/>
      <c r="G22" s="204"/>
      <c r="H22" s="204"/>
      <c r="I22" s="204"/>
      <c r="J22" s="204"/>
      <c r="K22" s="204"/>
      <c r="L22" s="204"/>
      <c r="M22" s="204"/>
      <c r="N22" s="204"/>
      <c r="O22" s="204"/>
      <c r="P22" s="204"/>
      <c r="Q22" s="205"/>
      <c r="R22" s="72"/>
    </row>
    <row r="23" spans="1:18" ht="21.75" customHeight="1">
      <c r="A23" s="67"/>
      <c r="B23" s="200"/>
      <c r="C23" s="201"/>
      <c r="D23" s="201"/>
      <c r="E23" s="201"/>
      <c r="F23" s="201"/>
      <c r="G23" s="201"/>
      <c r="H23" s="201"/>
      <c r="I23" s="201"/>
      <c r="J23" s="201"/>
      <c r="K23" s="201"/>
      <c r="L23" s="201"/>
      <c r="M23" s="201"/>
      <c r="N23" s="201"/>
      <c r="O23" s="201"/>
      <c r="P23" s="201"/>
      <c r="Q23" s="202"/>
      <c r="R23" s="72"/>
    </row>
    <row r="24" spans="1:18" ht="18" customHeight="1" thickBot="1">
      <c r="A24" s="78"/>
      <c r="B24" s="209"/>
      <c r="C24" s="209"/>
      <c r="D24" s="209"/>
      <c r="E24" s="209"/>
      <c r="F24" s="209"/>
      <c r="G24" s="209"/>
      <c r="H24" s="209"/>
      <c r="I24" s="209"/>
      <c r="J24" s="209"/>
      <c r="K24" s="209"/>
      <c r="L24" s="209"/>
      <c r="M24" s="209"/>
      <c r="N24" s="209"/>
      <c r="O24" s="209"/>
      <c r="P24" s="209"/>
      <c r="Q24" s="209"/>
      <c r="R24" s="79"/>
    </row>
    <row r="25" spans="7:16" ht="19.5" customHeight="1" thickTop="1">
      <c r="G25" s="63"/>
      <c r="H25" s="63"/>
      <c r="I25" s="63"/>
      <c r="J25" s="63"/>
      <c r="K25" s="63"/>
      <c r="L25" s="63"/>
      <c r="M25" s="63"/>
      <c r="N25" s="63"/>
      <c r="O25" s="63"/>
      <c r="P25" s="63"/>
    </row>
    <row r="26" spans="10:16" ht="19.5" customHeight="1">
      <c r="J26" s="63"/>
      <c r="K26" s="63"/>
      <c r="L26" s="63"/>
      <c r="M26" s="63"/>
      <c r="N26" s="63"/>
      <c r="O26" s="63"/>
      <c r="P26" s="63"/>
    </row>
    <row r="27" spans="10:16" ht="100.5" customHeight="1">
      <c r="J27" s="63"/>
      <c r="K27" s="63"/>
      <c r="L27" s="63"/>
      <c r="M27" s="63"/>
      <c r="N27" s="63"/>
      <c r="O27" s="63"/>
      <c r="P27" s="63"/>
    </row>
    <row r="28" spans="10:16" ht="19.5" customHeight="1">
      <c r="J28" s="63"/>
      <c r="K28" s="63"/>
      <c r="L28" s="63"/>
      <c r="M28" s="63"/>
      <c r="N28" s="63"/>
      <c r="O28" s="63"/>
      <c r="P28" s="63"/>
    </row>
    <row r="29" spans="10:16" ht="19.5" customHeight="1">
      <c r="J29" s="63"/>
      <c r="K29" s="63"/>
      <c r="L29" s="63"/>
      <c r="M29" s="63"/>
      <c r="N29" s="63"/>
      <c r="O29" s="63"/>
      <c r="P29" s="63"/>
    </row>
    <row r="30" spans="10:16" ht="19.5" customHeight="1">
      <c r="J30" s="63"/>
      <c r="K30" s="63"/>
      <c r="L30" s="63"/>
      <c r="M30" s="63"/>
      <c r="N30" s="63"/>
      <c r="O30" s="63"/>
      <c r="P30" s="63"/>
    </row>
    <row r="31" spans="10:16" ht="18.75" customHeight="1">
      <c r="J31" s="63"/>
      <c r="K31" s="63"/>
      <c r="L31" s="63"/>
      <c r="M31" s="63"/>
      <c r="N31" s="63"/>
      <c r="O31" s="63"/>
      <c r="P31" s="63"/>
    </row>
    <row r="32" spans="10:16" ht="27.75" customHeight="1">
      <c r="J32" s="63"/>
      <c r="K32" s="63"/>
      <c r="L32" s="63"/>
      <c r="M32" s="63"/>
      <c r="N32" s="63"/>
      <c r="O32" s="63"/>
      <c r="P32" s="63"/>
    </row>
    <row r="33" spans="10:16" ht="27.75" customHeight="1">
      <c r="J33" s="63"/>
      <c r="K33" s="63"/>
      <c r="L33" s="63"/>
      <c r="M33" s="63"/>
      <c r="N33" s="63"/>
      <c r="O33" s="63"/>
      <c r="P33" s="63"/>
    </row>
    <row r="34" spans="10:16" ht="27.75" customHeight="1">
      <c r="J34" s="63"/>
      <c r="K34" s="63"/>
      <c r="L34" s="63"/>
      <c r="M34" s="63"/>
      <c r="N34" s="63"/>
      <c r="O34" s="63"/>
      <c r="P34" s="63"/>
    </row>
    <row r="35" spans="10:16" ht="27.75" customHeight="1">
      <c r="J35" s="63"/>
      <c r="K35" s="63"/>
      <c r="L35" s="63"/>
      <c r="M35" s="63"/>
      <c r="N35" s="63"/>
      <c r="O35" s="63"/>
      <c r="P35" s="63"/>
    </row>
    <row r="36" spans="10:16" ht="27.75" customHeight="1">
      <c r="J36" s="63"/>
      <c r="K36" s="63"/>
      <c r="L36" s="63"/>
      <c r="M36" s="63"/>
      <c r="N36" s="63"/>
      <c r="O36" s="63"/>
      <c r="P36" s="63"/>
    </row>
    <row r="37" spans="10:16" ht="27.75" customHeight="1">
      <c r="J37" s="63"/>
      <c r="K37" s="63"/>
      <c r="L37" s="63"/>
      <c r="M37" s="63"/>
      <c r="N37" s="63"/>
      <c r="O37" s="63"/>
      <c r="P37" s="63"/>
    </row>
    <row r="38" spans="10:16" ht="27.75" customHeight="1">
      <c r="J38" s="63"/>
      <c r="K38" s="63"/>
      <c r="L38" s="63"/>
      <c r="M38" s="63"/>
      <c r="N38" s="63"/>
      <c r="O38" s="63"/>
      <c r="P38" s="63"/>
    </row>
    <row r="39" spans="9:16" ht="27.75" customHeight="1">
      <c r="I39" s="63"/>
      <c r="J39" s="63"/>
      <c r="K39" s="63"/>
      <c r="L39" s="63"/>
      <c r="M39" s="63"/>
      <c r="N39" s="63"/>
      <c r="O39" s="63"/>
      <c r="P39" s="63"/>
    </row>
    <row r="40" spans="9:16" ht="27.75" customHeight="1">
      <c r="I40" s="63"/>
      <c r="J40" s="63"/>
      <c r="K40" s="63"/>
      <c r="L40" s="63"/>
      <c r="M40" s="63"/>
      <c r="N40" s="63"/>
      <c r="O40" s="63"/>
      <c r="P40" s="63"/>
    </row>
    <row r="41" spans="7:16" ht="27.75" customHeight="1">
      <c r="G41" s="63"/>
      <c r="H41" s="63"/>
      <c r="I41" s="63"/>
      <c r="J41" s="63"/>
      <c r="K41" s="63"/>
      <c r="L41" s="63"/>
      <c r="M41" s="63"/>
      <c r="N41" s="63"/>
      <c r="O41" s="63"/>
      <c r="P41" s="63"/>
    </row>
    <row r="42" spans="7:16" ht="27.75" customHeight="1">
      <c r="G42" s="63"/>
      <c r="H42" s="63"/>
      <c r="I42" s="63"/>
      <c r="J42" s="63"/>
      <c r="K42" s="63"/>
      <c r="L42" s="63"/>
      <c r="M42" s="63"/>
      <c r="N42" s="63"/>
      <c r="O42" s="63"/>
      <c r="P42" s="63"/>
    </row>
    <row r="43" spans="3:16" ht="27.75" customHeight="1">
      <c r="C43" s="74"/>
      <c r="D43" s="80"/>
      <c r="E43" s="41"/>
      <c r="F43" s="41"/>
      <c r="J43" s="63"/>
      <c r="K43" s="63"/>
      <c r="L43" s="63"/>
      <c r="M43" s="63"/>
      <c r="N43" s="63"/>
      <c r="O43" s="63"/>
      <c r="P43" s="63"/>
    </row>
    <row r="44" spans="2:16" ht="27.75" customHeight="1">
      <c r="B44" s="81"/>
      <c r="C44" s="74"/>
      <c r="D44" s="41"/>
      <c r="G44" s="63"/>
      <c r="H44" s="63"/>
      <c r="I44" s="63"/>
      <c r="J44" s="63"/>
      <c r="K44" s="63"/>
      <c r="L44" s="63"/>
      <c r="M44" s="63"/>
      <c r="N44" s="63"/>
      <c r="O44" s="63"/>
      <c r="P44" s="63"/>
    </row>
    <row r="45" spans="10:16" ht="27.75" customHeight="1">
      <c r="J45" s="63"/>
      <c r="K45" s="63"/>
      <c r="L45" s="63"/>
      <c r="M45" s="63"/>
      <c r="N45" s="63"/>
      <c r="O45" s="63"/>
      <c r="P45" s="63"/>
    </row>
    <row r="46" spans="10:16" ht="27.75" customHeight="1">
      <c r="J46" s="63"/>
      <c r="K46" s="63"/>
      <c r="L46" s="63"/>
      <c r="M46" s="63"/>
      <c r="N46" s="63"/>
      <c r="O46" s="63"/>
      <c r="P46" s="63"/>
    </row>
    <row r="47" spans="10:16" ht="27.75" customHeight="1">
      <c r="J47" s="63"/>
      <c r="K47" s="63"/>
      <c r="L47" s="63"/>
      <c r="M47" s="63"/>
      <c r="N47" s="63"/>
      <c r="O47" s="63"/>
      <c r="P47" s="63"/>
    </row>
  </sheetData>
  <sheetProtection/>
  <mergeCells count="22">
    <mergeCell ref="C1:H1"/>
    <mergeCell ref="L7:Q7"/>
    <mergeCell ref="L8:Q8"/>
    <mergeCell ref="L9:Q9"/>
    <mergeCell ref="D4:F4"/>
    <mergeCell ref="D5:F5"/>
    <mergeCell ref="L11:Q11"/>
    <mergeCell ref="L12:Q12"/>
    <mergeCell ref="B21:Q21"/>
    <mergeCell ref="B22:Q22"/>
    <mergeCell ref="B23:Q23"/>
    <mergeCell ref="B24:Q24"/>
    <mergeCell ref="B19:Q19"/>
    <mergeCell ref="G20:Q20"/>
    <mergeCell ref="F16:J16"/>
    <mergeCell ref="F17:J17"/>
    <mergeCell ref="H4:J4"/>
    <mergeCell ref="H5:J5"/>
    <mergeCell ref="L10:Q10"/>
    <mergeCell ref="L13:Q13"/>
    <mergeCell ref="F14:J14"/>
    <mergeCell ref="F15:J15"/>
  </mergeCells>
  <printOptions/>
  <pageMargins left="0.75" right="0.75" top="1" bottom="1" header="0.5" footer="0.5"/>
  <pageSetup horizontalDpi="1200" verticalDpi="1200" orientation="landscape" r:id="rId5"/>
  <headerFooter alignWithMargins="0">
    <oddFooter>&amp;L&amp;F&amp;C&amp;A&amp;RPage 8</oddFooter>
  </headerFooter>
  <legacyDrawing r:id="rId4"/>
  <oleObjects>
    <oleObject progId="Equation.3" shapeId="12437454" r:id="rId1"/>
    <oleObject progId="Equation.3" shapeId="12437455" r:id="rId2"/>
    <oleObject progId="Equation.3" shapeId="12437456" r:id="rId3"/>
  </oleObjects>
</worksheet>
</file>

<file path=xl/worksheets/sheet9.xml><?xml version="1.0" encoding="utf-8"?>
<worksheet xmlns="http://schemas.openxmlformats.org/spreadsheetml/2006/main" xmlns:r="http://schemas.openxmlformats.org/officeDocument/2006/relationships">
  <sheetPr codeName="Sheet7"/>
  <dimension ref="A1:Q26"/>
  <sheetViews>
    <sheetView showGridLines="0" zoomScale="85" zoomScaleNormal="85" zoomScaleSheetLayoutView="85" zoomScalePageLayoutView="0" workbookViewId="0" topLeftCell="A1">
      <selection activeCell="B18" sqref="B18"/>
    </sheetView>
  </sheetViews>
  <sheetFormatPr defaultColWidth="9.140625" defaultRowHeight="12.75"/>
  <cols>
    <col min="1" max="1" width="1.7109375" style="0" customWidth="1"/>
    <col min="2" max="2" width="28.140625" style="0" customWidth="1"/>
    <col min="3" max="3" width="5.57421875" style="0" bestFit="1" customWidth="1"/>
    <col min="4" max="6" width="7.00390625" style="0" bestFit="1" customWidth="1"/>
    <col min="7" max="7" width="7.28125" style="0" customWidth="1"/>
    <col min="8" max="8" width="7.00390625" style="0" bestFit="1" customWidth="1"/>
    <col min="9" max="9" width="2.7109375" style="0" customWidth="1"/>
    <col min="10" max="14" width="9.57421875" style="0" customWidth="1"/>
    <col min="15" max="15" width="2.7109375" style="0" customWidth="1"/>
  </cols>
  <sheetData>
    <row r="1" spans="1:15" ht="18" customHeight="1" thickTop="1">
      <c r="A1" s="105"/>
      <c r="B1" s="106" t="s">
        <v>481</v>
      </c>
      <c r="C1" s="28"/>
      <c r="D1" s="28"/>
      <c r="E1" s="28"/>
      <c r="F1" s="28"/>
      <c r="G1" s="28"/>
      <c r="H1" s="28"/>
      <c r="I1" s="28"/>
      <c r="J1" s="28"/>
      <c r="K1" s="28"/>
      <c r="L1" s="28"/>
      <c r="M1" s="28"/>
      <c r="N1" s="28"/>
      <c r="O1" s="107"/>
    </row>
    <row r="2" spans="1:15" ht="18" customHeight="1">
      <c r="A2" s="29"/>
      <c r="B2" s="10"/>
      <c r="C2" s="10"/>
      <c r="D2" s="10"/>
      <c r="E2" s="10"/>
      <c r="F2" s="10"/>
      <c r="G2" s="10"/>
      <c r="H2" s="10"/>
      <c r="I2" s="10"/>
      <c r="J2" s="84" t="s">
        <v>488</v>
      </c>
      <c r="K2" s="10"/>
      <c r="L2" s="10"/>
      <c r="M2" s="10"/>
      <c r="N2" s="10"/>
      <c r="O2" s="108"/>
    </row>
    <row r="3" spans="1:15" ht="18" customHeight="1">
      <c r="A3" s="29"/>
      <c r="B3" s="1" t="s">
        <v>478</v>
      </c>
      <c r="C3" s="227">
        <f>'Basic test data'!L6</f>
        <v>0</v>
      </c>
      <c r="D3" s="227"/>
      <c r="E3" s="227"/>
      <c r="F3" s="227"/>
      <c r="G3" s="227"/>
      <c r="H3" s="227"/>
      <c r="I3" s="10"/>
      <c r="J3" s="228"/>
      <c r="K3" s="228"/>
      <c r="L3" s="228"/>
      <c r="M3" s="228"/>
      <c r="N3" s="228"/>
      <c r="O3" s="108"/>
    </row>
    <row r="4" spans="1:15" ht="18" customHeight="1">
      <c r="A4" s="29"/>
      <c r="B4" s="1" t="s">
        <v>479</v>
      </c>
      <c r="C4" s="227">
        <f>'Basic test data'!L7</f>
        <v>0</v>
      </c>
      <c r="D4" s="227"/>
      <c r="E4" s="227"/>
      <c r="F4" s="227"/>
      <c r="G4" s="227"/>
      <c r="H4" s="227"/>
      <c r="I4" s="10"/>
      <c r="J4" s="228"/>
      <c r="K4" s="228"/>
      <c r="L4" s="228"/>
      <c r="M4" s="228"/>
      <c r="N4" s="228"/>
      <c r="O4" s="108"/>
    </row>
    <row r="5" spans="1:15" ht="18" customHeight="1">
      <c r="A5" s="29"/>
      <c r="B5" s="1" t="s">
        <v>2</v>
      </c>
      <c r="C5" s="227">
        <f>'Basic test data'!L8</f>
        <v>0</v>
      </c>
      <c r="D5" s="227"/>
      <c r="E5" s="227"/>
      <c r="F5" s="227"/>
      <c r="G5" s="227"/>
      <c r="H5" s="227"/>
      <c r="I5" s="10"/>
      <c r="J5" s="228"/>
      <c r="K5" s="228"/>
      <c r="L5" s="228"/>
      <c r="M5" s="228"/>
      <c r="N5" s="228"/>
      <c r="O5" s="108"/>
    </row>
    <row r="6" spans="1:15" ht="18" customHeight="1">
      <c r="A6" s="29"/>
      <c r="B6" s="1" t="s">
        <v>480</v>
      </c>
      <c r="C6" s="227" t="str">
        <f>IF('Basic test data'!L9=1,0,VLOOKUP('Basic test data'!L9,'Calorific values'!C3:E81,2,0))</f>
        <v>Average Hardwood</v>
      </c>
      <c r="D6" s="227"/>
      <c r="E6" s="227"/>
      <c r="F6" s="227"/>
      <c r="G6" s="227"/>
      <c r="H6" s="227"/>
      <c r="I6" s="10"/>
      <c r="J6" s="228"/>
      <c r="K6" s="228"/>
      <c r="L6" s="228"/>
      <c r="M6" s="228"/>
      <c r="N6" s="228"/>
      <c r="O6" s="108"/>
    </row>
    <row r="7" spans="1:15" ht="18" customHeight="1">
      <c r="A7" s="29"/>
      <c r="B7" s="1"/>
      <c r="C7" s="235"/>
      <c r="D7" s="235"/>
      <c r="E7" s="235"/>
      <c r="F7" s="235"/>
      <c r="G7" s="235"/>
      <c r="H7" s="235"/>
      <c r="I7" s="10"/>
      <c r="J7" s="228"/>
      <c r="K7" s="228"/>
      <c r="L7" s="228"/>
      <c r="M7" s="228"/>
      <c r="N7" s="228"/>
      <c r="O7" s="108"/>
    </row>
    <row r="8" spans="1:15" ht="18" customHeight="1">
      <c r="A8" s="29"/>
      <c r="B8" s="10"/>
      <c r="C8" s="10"/>
      <c r="D8" s="10"/>
      <c r="E8" s="10"/>
      <c r="F8" s="10"/>
      <c r="G8" s="10"/>
      <c r="H8" s="10"/>
      <c r="I8" s="10"/>
      <c r="J8" s="228"/>
      <c r="K8" s="228"/>
      <c r="L8" s="228"/>
      <c r="M8" s="228"/>
      <c r="N8" s="228"/>
      <c r="O8" s="108"/>
    </row>
    <row r="9" spans="1:17" ht="18" customHeight="1">
      <c r="A9" s="29"/>
      <c r="B9" s="24" t="s">
        <v>477</v>
      </c>
      <c r="C9" s="177" t="s">
        <v>13</v>
      </c>
      <c r="D9" s="25" t="s">
        <v>363</v>
      </c>
      <c r="E9" s="25" t="s">
        <v>364</v>
      </c>
      <c r="F9" s="26" t="s">
        <v>365</v>
      </c>
      <c r="G9" s="25" t="s">
        <v>484</v>
      </c>
      <c r="H9" s="26" t="s">
        <v>367</v>
      </c>
      <c r="I9" s="10"/>
      <c r="J9" s="228"/>
      <c r="K9" s="228"/>
      <c r="L9" s="228"/>
      <c r="M9" s="228"/>
      <c r="N9" s="228"/>
      <c r="O9" s="108"/>
      <c r="P9" s="1"/>
      <c r="Q9" s="1"/>
    </row>
    <row r="10" spans="1:15" ht="18" customHeight="1">
      <c r="A10" s="29"/>
      <c r="B10" s="98" t="s">
        <v>469</v>
      </c>
      <c r="C10" s="178" t="s">
        <v>14</v>
      </c>
      <c r="D10" s="171">
        <f>IF('Stove-1 CCT-1'!$D15="","",VLOOKUP($B10,'Stove-1 CCT-1'!$B$15:$D$17,3,0))</f>
      </c>
      <c r="E10" s="171">
        <f>IF('Stove-1 CCT-2'!$D15="","",VLOOKUP($B10,'Stove-1 CCT-2'!$B$15:$D$17,3,0))</f>
      </c>
      <c r="F10" s="172">
        <f>IF('Stove-1 CCT-3'!$D15="","",VLOOKUP($B10,'Stove-1 CCT-3'!$B$15:$D$17,3,0))</f>
      </c>
      <c r="G10" s="171">
        <f>IF(D10="","",AVERAGE(D10:F10))</f>
      </c>
      <c r="H10" s="172">
        <f>IF(D10="","",IF(E10="","",STDEV(D10:F10)))</f>
      </c>
      <c r="I10" s="10"/>
      <c r="J10" s="228"/>
      <c r="K10" s="228"/>
      <c r="L10" s="228"/>
      <c r="M10" s="228"/>
      <c r="N10" s="228"/>
      <c r="O10" s="108"/>
    </row>
    <row r="11" spans="1:15" ht="18" customHeight="1">
      <c r="A11" s="29"/>
      <c r="B11" s="22" t="s">
        <v>472</v>
      </c>
      <c r="C11" s="179" t="s">
        <v>14</v>
      </c>
      <c r="D11" s="173">
        <f>IF('Stove-1 CCT-1'!$D16="","",VLOOKUP($B11,'Stove-1 CCT-1'!$B$15:$D$17,3,0))</f>
      </c>
      <c r="E11" s="173">
        <f>IF('Stove-1 CCT-2'!$D16="","",VLOOKUP($B11,'Stove-1 CCT-2'!$B$15:$D$17,3,0))</f>
      </c>
      <c r="F11" s="174">
        <f>IF('Stove-1 CCT-3'!$D16="","",VLOOKUP($B11,'Stove-1 CCT-3'!$B$15:$D$17,3,0))</f>
      </c>
      <c r="G11" s="173">
        <f>IF(D11="","",AVERAGE(D11:F11))</f>
      </c>
      <c r="H11" s="174">
        <f>IF(D11="","",IF(E11="","",STDEV(D11:F11)))</f>
      </c>
      <c r="I11" s="10"/>
      <c r="J11" s="228"/>
      <c r="K11" s="228"/>
      <c r="L11" s="228"/>
      <c r="M11" s="228"/>
      <c r="N11" s="228"/>
      <c r="O11" s="108"/>
    </row>
    <row r="12" spans="1:15" ht="18" customHeight="1">
      <c r="A12" s="29"/>
      <c r="B12" s="22" t="s">
        <v>4</v>
      </c>
      <c r="C12" s="179" t="s">
        <v>14</v>
      </c>
      <c r="D12" s="173">
        <f>IF('Stove-1 CCT-1'!$D17="","",VLOOKUP($B12,'Stove-1 CCT-1'!$B$15:$D$17,3,0))</f>
      </c>
      <c r="E12" s="173">
        <f>IF('Stove-1 CCT-2'!$D17="","",VLOOKUP($B12,'Stove-1 CCT-2'!$B$15:$D$17,3,0))</f>
      </c>
      <c r="F12" s="174">
        <f>IF('Stove-1 CCT-3'!$D17="","",VLOOKUP($B12,'Stove-1 CCT-3'!$B$15:$D$17,3,0))</f>
      </c>
      <c r="G12" s="173">
        <f>IF(D12="","",AVERAGE(D12:F12))</f>
      </c>
      <c r="H12" s="174">
        <f>IF(D12="","",IF(E12="","",STDEV(D12:F12)))</f>
      </c>
      <c r="I12" s="10"/>
      <c r="J12" s="228"/>
      <c r="K12" s="228"/>
      <c r="L12" s="228"/>
      <c r="M12" s="228"/>
      <c r="N12" s="228"/>
      <c r="O12" s="108"/>
    </row>
    <row r="13" spans="1:15" ht="18" customHeight="1">
      <c r="A13" s="29"/>
      <c r="B13" s="98" t="s">
        <v>470</v>
      </c>
      <c r="C13" s="178" t="s">
        <v>471</v>
      </c>
      <c r="D13" s="171">
        <f>IF('Stove-1 CCT-1'!$P15="","",VLOOKUP($B13,'Stove-1 CCT-1'!$L$15:$P$17,5,0))</f>
      </c>
      <c r="E13" s="171">
        <f>IF('Stove-1 CCT-2'!$P15="","",VLOOKUP($B13,'Stove-1 CCT-2'!$L$15:$P$17,5,0))</f>
      </c>
      <c r="F13" s="172">
        <f>IF('Stove-1 CCT-3'!$P15="","",VLOOKUP($B13,'Stove-1 CCT-3'!$L$15:$P$17,5,0))</f>
      </c>
      <c r="G13" s="171">
        <f>IF(D13="","",AVERAGE(D13:F13))</f>
      </c>
      <c r="H13" s="172">
        <f>IF(D13="","",IF(E13="","",STDEV(D13:F13)))</f>
      </c>
      <c r="I13" s="10"/>
      <c r="J13" s="228"/>
      <c r="K13" s="228"/>
      <c r="L13" s="228"/>
      <c r="M13" s="228"/>
      <c r="N13" s="228"/>
      <c r="O13" s="108"/>
    </row>
    <row r="14" spans="1:15" ht="18" customHeight="1">
      <c r="A14" s="29"/>
      <c r="B14" s="23" t="s">
        <v>473</v>
      </c>
      <c r="C14" s="180" t="s">
        <v>19</v>
      </c>
      <c r="D14" s="175">
        <f>IF('Stove-1 CCT-1'!$P16="","",VLOOKUP($B14,'Stove-1 CCT-1'!$L$15:$P$17,5,0))</f>
      </c>
      <c r="E14" s="175">
        <f>IF('Stove-1 CCT-2'!$P16="","",VLOOKUP($B14,'Stove-1 CCT-2'!$L$15:$P$17,5,0))</f>
      </c>
      <c r="F14" s="176">
        <f>IF('Stove-1 CCT-3'!$P16="","",VLOOKUP($B14,'Stove-1 CCT-3'!$L$15:$P$17,5,0))</f>
      </c>
      <c r="G14" s="175">
        <f>IF(D14="","",AVERAGE(D14:F14))</f>
      </c>
      <c r="H14" s="176">
        <f>IF(D14="","",IF(E14="","",STDEV(D14:F14)))</f>
      </c>
      <c r="I14" s="10"/>
      <c r="J14" s="10"/>
      <c r="K14" s="10"/>
      <c r="L14" s="10"/>
      <c r="M14" s="10"/>
      <c r="N14" s="10"/>
      <c r="O14" s="108"/>
    </row>
    <row r="15" spans="1:15" ht="18" customHeight="1">
      <c r="A15" s="29"/>
      <c r="B15" s="10"/>
      <c r="C15" s="10"/>
      <c r="D15" s="10"/>
      <c r="E15" s="10"/>
      <c r="F15" s="10"/>
      <c r="G15" s="10"/>
      <c r="H15" s="152"/>
      <c r="I15" s="10"/>
      <c r="J15" s="84" t="s">
        <v>489</v>
      </c>
      <c r="K15" s="10"/>
      <c r="L15" s="10"/>
      <c r="M15" s="10"/>
      <c r="N15" s="10"/>
      <c r="O15" s="108"/>
    </row>
    <row r="16" spans="1:15" ht="18" customHeight="1">
      <c r="A16" s="29"/>
      <c r="B16" s="24" t="s">
        <v>482</v>
      </c>
      <c r="C16" s="177" t="s">
        <v>13</v>
      </c>
      <c r="D16" s="25" t="s">
        <v>363</v>
      </c>
      <c r="E16" s="25" t="s">
        <v>364</v>
      </c>
      <c r="F16" s="26" t="s">
        <v>365</v>
      </c>
      <c r="G16" s="25" t="s">
        <v>484</v>
      </c>
      <c r="H16" s="153" t="s">
        <v>367</v>
      </c>
      <c r="I16" s="10"/>
      <c r="J16" s="228"/>
      <c r="K16" s="228"/>
      <c r="L16" s="228"/>
      <c r="M16" s="228"/>
      <c r="N16" s="228"/>
      <c r="O16" s="108"/>
    </row>
    <row r="17" spans="1:15" ht="18" customHeight="1">
      <c r="A17" s="29"/>
      <c r="B17" s="98" t="s">
        <v>469</v>
      </c>
      <c r="C17" s="178" t="s">
        <v>14</v>
      </c>
      <c r="D17" s="171">
        <f>IF('Stove-2 CCT-1'!$D15="","",VLOOKUP($B17,'Stove-2 CCT-1'!$B$15:$D$17,3,0))</f>
      </c>
      <c r="E17" s="171">
        <f>IF('Stove-2 CCT-2'!$D15="","",VLOOKUP($B17,'Stove-2 CCT-2'!$B$15:$D$17,3,0))</f>
      </c>
      <c r="F17" s="172">
        <f>IF('Stove-2 CCT-3'!$D15="","",VLOOKUP($B17,'Stove-2 CCT-3'!$B$15:$D$17,3,0))</f>
      </c>
      <c r="G17" s="171">
        <f>IF(D17="","",AVERAGE(D17:F17))</f>
      </c>
      <c r="H17" s="172">
        <f>IF(D17="","",IF(E17="","",STDEV(D17:F17)))</f>
      </c>
      <c r="I17" s="10"/>
      <c r="J17" s="228"/>
      <c r="K17" s="228"/>
      <c r="L17" s="228"/>
      <c r="M17" s="228"/>
      <c r="N17" s="228"/>
      <c r="O17" s="108"/>
    </row>
    <row r="18" spans="1:15" ht="18" customHeight="1">
      <c r="A18" s="29"/>
      <c r="B18" s="22" t="s">
        <v>472</v>
      </c>
      <c r="C18" s="179" t="s">
        <v>14</v>
      </c>
      <c r="D18" s="173">
        <f>IF('Stove-2 CCT-1'!$D16="","",VLOOKUP($B18,'Stove-2 CCT-1'!$B$15:$D$17,3,0))</f>
      </c>
      <c r="E18" s="173">
        <f>IF('Stove-2 CCT-2'!$D16="","",VLOOKUP($B18,'Stove-2 CCT-2'!$B$15:$D$17,3,0))</f>
      </c>
      <c r="F18" s="174">
        <f>IF('Stove-2 CCT-3'!$D16="","",VLOOKUP($B18,'Stove-2 CCT-3'!$B$15:$D$17,3,0))</f>
      </c>
      <c r="G18" s="173">
        <f>IF(D18="","",AVERAGE(D18:F18))</f>
      </c>
      <c r="H18" s="174">
        <f>IF(D18="","",IF(E18="","",STDEV(D18:F18)))</f>
      </c>
      <c r="I18" s="10"/>
      <c r="J18" s="228"/>
      <c r="K18" s="228"/>
      <c r="L18" s="228"/>
      <c r="M18" s="228"/>
      <c r="N18" s="228"/>
      <c r="O18" s="108"/>
    </row>
    <row r="19" spans="1:15" ht="18" customHeight="1">
      <c r="A19" s="29"/>
      <c r="B19" s="22" t="s">
        <v>4</v>
      </c>
      <c r="C19" s="179" t="s">
        <v>14</v>
      </c>
      <c r="D19" s="173">
        <f>IF('Stove-2 CCT-1'!$D17="","",VLOOKUP($B19,'Stove-2 CCT-1'!$B$15:$D$17,3,0))</f>
      </c>
      <c r="E19" s="173">
        <f>IF('Stove-2 CCT-2'!$D17="","",VLOOKUP($B19,'Stove-2 CCT-2'!$B$15:$D$17,3,0))</f>
      </c>
      <c r="F19" s="174">
        <f>IF('Stove-2 CCT-3'!$D17="","",VLOOKUP($B19,'Stove-2 CCT-3'!$B$15:$D$17,3,0))</f>
      </c>
      <c r="G19" s="173">
        <f>IF(D19="","",AVERAGE(D19:F19))</f>
      </c>
      <c r="H19" s="174">
        <f>IF(D19="","",IF(E19="","",STDEV(D19:F19)))</f>
      </c>
      <c r="I19" s="10"/>
      <c r="J19" s="228"/>
      <c r="K19" s="228"/>
      <c r="L19" s="228"/>
      <c r="M19" s="228"/>
      <c r="N19" s="228"/>
      <c r="O19" s="108"/>
    </row>
    <row r="20" spans="1:15" ht="18" customHeight="1">
      <c r="A20" s="29"/>
      <c r="B20" s="98" t="s">
        <v>470</v>
      </c>
      <c r="C20" s="178" t="s">
        <v>471</v>
      </c>
      <c r="D20" s="171">
        <f>IF('Stove-2 CCT-1'!$P15="","",VLOOKUP($B20,'Stove-2 CCT-1'!$L$15:$P$17,5,0))</f>
      </c>
      <c r="E20" s="171">
        <f>IF('Stove-2 CCT-2'!$P15="","",VLOOKUP($B20,'Stove-2 CCT-2'!$L$15:$P$17,5,0))</f>
      </c>
      <c r="F20" s="172">
        <f>IF('Stove-2 CCT-3'!$P15="","",VLOOKUP($B20,'Stove-2 CCT-3'!$L$15:$P$17,5,0))</f>
      </c>
      <c r="G20" s="171">
        <f>IF(D20="","",AVERAGE(D20:F20))</f>
      </c>
      <c r="H20" s="172">
        <f>IF(D20="","",IF(E20="","",STDEV(D20:F20)))</f>
      </c>
      <c r="I20" s="10"/>
      <c r="J20" s="228"/>
      <c r="K20" s="228"/>
      <c r="L20" s="228"/>
      <c r="M20" s="228"/>
      <c r="N20" s="228"/>
      <c r="O20" s="108"/>
    </row>
    <row r="21" spans="1:15" ht="18" customHeight="1">
      <c r="A21" s="29"/>
      <c r="B21" s="23" t="s">
        <v>473</v>
      </c>
      <c r="C21" s="180" t="s">
        <v>19</v>
      </c>
      <c r="D21" s="175">
        <f>IF('Stove-2 CCT-1'!$P16="","",VLOOKUP($B21,'Stove-2 CCT-1'!$L$15:$P$17,5,0))</f>
      </c>
      <c r="E21" s="175">
        <f>IF('Stove-2 CCT-2'!$P16="","",VLOOKUP($B21,'Stove-2 CCT-2'!$L$15:$P$17,5,0))</f>
      </c>
      <c r="F21" s="176">
        <f>IF('Stove-2 CCT-3'!$P16="","",VLOOKUP($B21,'Stove-2 CCT-3'!$L$15:$P$17,5,0))</f>
      </c>
      <c r="G21" s="175">
        <f>IF(D21="","",AVERAGE(D21:F21))</f>
      </c>
      <c r="H21" s="176">
        <f>IF(D21="","",IF(E21="","",STDEV(D21:F21)))</f>
      </c>
      <c r="I21" s="10"/>
      <c r="J21" s="228"/>
      <c r="K21" s="228"/>
      <c r="L21" s="228"/>
      <c r="M21" s="228"/>
      <c r="N21" s="228"/>
      <c r="O21" s="108"/>
    </row>
    <row r="22" spans="1:15" ht="18" customHeight="1">
      <c r="A22" s="29"/>
      <c r="B22" s="10"/>
      <c r="C22" s="10"/>
      <c r="D22" s="10"/>
      <c r="E22" s="10"/>
      <c r="F22" s="10"/>
      <c r="G22" s="10"/>
      <c r="H22" s="10"/>
      <c r="I22" s="10"/>
      <c r="J22" s="228"/>
      <c r="K22" s="228"/>
      <c r="L22" s="228"/>
      <c r="M22" s="228"/>
      <c r="N22" s="228"/>
      <c r="O22" s="108"/>
    </row>
    <row r="23" spans="1:15" ht="18" customHeight="1">
      <c r="A23" s="29"/>
      <c r="B23" s="100" t="s">
        <v>483</v>
      </c>
      <c r="C23" s="101"/>
      <c r="D23" s="103" t="s">
        <v>485</v>
      </c>
      <c r="E23" s="26"/>
      <c r="F23" s="104" t="s">
        <v>486</v>
      </c>
      <c r="G23" s="103" t="s">
        <v>487</v>
      </c>
      <c r="H23" s="102"/>
      <c r="I23" s="10"/>
      <c r="J23" s="228"/>
      <c r="K23" s="228"/>
      <c r="L23" s="228"/>
      <c r="M23" s="228"/>
      <c r="N23" s="228"/>
      <c r="O23" s="108"/>
    </row>
    <row r="24" spans="1:15" ht="18" customHeight="1">
      <c r="A24" s="29"/>
      <c r="B24" s="98" t="s">
        <v>470</v>
      </c>
      <c r="C24" s="99" t="s">
        <v>471</v>
      </c>
      <c r="D24" s="229">
        <f>IF(G13="","",(G13-G20)/G13)</f>
      </c>
      <c r="E24" s="230"/>
      <c r="F24" s="163">
        <f>IF(D24="","",(G13-G20)*SQRT(3/(H13^2+H20^2)))</f>
      </c>
      <c r="G24" s="233">
        <f>IF(F24="","",IF(ABS(F24)&gt;TINV(0.05,4),"YES","NO"))</f>
      </c>
      <c r="H24" s="234"/>
      <c r="I24" s="10"/>
      <c r="J24" s="228"/>
      <c r="K24" s="228"/>
      <c r="L24" s="228"/>
      <c r="M24" s="228"/>
      <c r="N24" s="228"/>
      <c r="O24" s="108"/>
    </row>
    <row r="25" spans="1:15" ht="18" customHeight="1">
      <c r="A25" s="29"/>
      <c r="B25" s="23" t="s">
        <v>473</v>
      </c>
      <c r="C25" s="21" t="s">
        <v>19</v>
      </c>
      <c r="D25" s="231">
        <f>IF(G14="","",(G14-G21)/G14)</f>
      </c>
      <c r="E25" s="232"/>
      <c r="F25" s="164">
        <f>IF(D25="","",(G14-G21)*SQRT(3/(H14^2+H21^2)))</f>
      </c>
      <c r="G25" s="231">
        <f>IF(F25="","",IF(ABS(F25)&gt;TINV(0.05,4),"YES","NO"))</f>
      </c>
      <c r="H25" s="232"/>
      <c r="I25" s="10"/>
      <c r="J25" s="228"/>
      <c r="K25" s="228"/>
      <c r="L25" s="228"/>
      <c r="M25" s="228"/>
      <c r="N25" s="228"/>
      <c r="O25" s="108"/>
    </row>
    <row r="26" spans="1:15" ht="18" customHeight="1" thickBot="1">
      <c r="A26" s="109"/>
      <c r="B26" s="59"/>
      <c r="C26" s="110"/>
      <c r="D26" s="110"/>
      <c r="E26" s="110"/>
      <c r="F26" s="110"/>
      <c r="G26" s="110"/>
      <c r="H26" s="110"/>
      <c r="I26" s="110"/>
      <c r="J26" s="111"/>
      <c r="K26" s="111"/>
      <c r="L26" s="111"/>
      <c r="M26" s="111"/>
      <c r="N26" s="111"/>
      <c r="O26" s="112"/>
    </row>
    <row r="27" ht="13.5" thickTop="1"/>
  </sheetData>
  <sheetProtection/>
  <mergeCells count="30">
    <mergeCell ref="J18:N18"/>
    <mergeCell ref="J19:N19"/>
    <mergeCell ref="J20:N20"/>
    <mergeCell ref="J25:N25"/>
    <mergeCell ref="J21:N21"/>
    <mergeCell ref="J22:N22"/>
    <mergeCell ref="J23:N23"/>
    <mergeCell ref="J24:N24"/>
    <mergeCell ref="J16:N16"/>
    <mergeCell ref="J17:N17"/>
    <mergeCell ref="J8:N8"/>
    <mergeCell ref="J9:N9"/>
    <mergeCell ref="J10:N10"/>
    <mergeCell ref="J11:N11"/>
    <mergeCell ref="J3:N3"/>
    <mergeCell ref="J4:N4"/>
    <mergeCell ref="J5:N5"/>
    <mergeCell ref="J6:N6"/>
    <mergeCell ref="C3:H3"/>
    <mergeCell ref="J12:N12"/>
    <mergeCell ref="C4:H4"/>
    <mergeCell ref="C5:H5"/>
    <mergeCell ref="C6:H6"/>
    <mergeCell ref="J7:N7"/>
    <mergeCell ref="D24:E24"/>
    <mergeCell ref="D25:E25"/>
    <mergeCell ref="G24:H24"/>
    <mergeCell ref="G25:H25"/>
    <mergeCell ref="C7:H7"/>
    <mergeCell ref="J13:N13"/>
  </mergeCells>
  <printOptions/>
  <pageMargins left="0.75" right="0.75" top="1" bottom="1" header="0.5" footer="0.5"/>
  <pageSetup horizontalDpi="1200" verticalDpi="1200" orientation="landscape" r:id="rId1"/>
  <headerFooter alignWithMargins="0">
    <oddFooter>&amp;L&amp;F&amp;C&amp;A&amp;RPage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Damon Ogle</dc:creator>
  <cp:keywords/>
  <dc:description/>
  <cp:lastModifiedBy>Kate</cp:lastModifiedBy>
  <cp:lastPrinted>2004-01-21T00:57:38Z</cp:lastPrinted>
  <dcterms:created xsi:type="dcterms:W3CDTF">2003-09-03T21:38:51Z</dcterms:created>
  <dcterms:modified xsi:type="dcterms:W3CDTF">2015-05-20T18:54:36Z</dcterms:modified>
  <cp:category/>
  <cp:version/>
  <cp:contentType/>
  <cp:contentStatus/>
</cp:coreProperties>
</file>